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9320" windowHeight="12495" tabRatio="501" activeTab="0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>
    <definedName name="actualdate">'Januar'!$B$1</definedName>
    <definedName name="Allerheiligen_1" localSheetId="3">'April'!$AC$36</definedName>
    <definedName name="Allerheiligen_1" localSheetId="7">'August'!$AC$36</definedName>
    <definedName name="Allerheiligen_1" localSheetId="11">'Dezember'!$AC$36</definedName>
    <definedName name="Allerheiligen_1" localSheetId="1">'Februar'!$AC$36</definedName>
    <definedName name="Allerheiligen_1" localSheetId="6">'Juli'!$AC$36</definedName>
    <definedName name="Allerheiligen_1" localSheetId="5">'Juni'!$AC$36</definedName>
    <definedName name="Allerheiligen_1" localSheetId="4">'Mai'!$AC$36</definedName>
    <definedName name="Allerheiligen_1" localSheetId="2">'März'!$AC$36</definedName>
    <definedName name="Allerheiligen_1" localSheetId="10">'November'!$AC$36</definedName>
    <definedName name="Allerheiligen_1" localSheetId="9">'Oktober'!$AC$36</definedName>
    <definedName name="Allerheiligen_1" localSheetId="8">'September'!$AC$36</definedName>
    <definedName name="Allerheiligen_1">'Januar'!$AC$36</definedName>
    <definedName name="Beginndatum">#REF!</definedName>
    <definedName name="Beginndatum_1" localSheetId="3">'April'!$D$10</definedName>
    <definedName name="Beginndatum_1" localSheetId="7">'August'!$D$10</definedName>
    <definedName name="Beginndatum_1" localSheetId="11">'Dezember'!$D$10</definedName>
    <definedName name="Beginndatum_1" localSheetId="1">'Februar'!$D$10</definedName>
    <definedName name="Beginndatum_1" localSheetId="6">'Juli'!$D$10</definedName>
    <definedName name="Beginndatum_1" localSheetId="5">'Juni'!$D$10</definedName>
    <definedName name="Beginndatum_1" localSheetId="4">'Mai'!$D$10</definedName>
    <definedName name="Beginndatum_1" localSheetId="2">'März'!$D$10</definedName>
    <definedName name="Beginndatum_1" localSheetId="10">'November'!$D$10</definedName>
    <definedName name="Beginndatum_1" localSheetId="9">'Oktober'!$D$10</definedName>
    <definedName name="Beginndatum_1" localSheetId="8">'September'!$D$10</definedName>
    <definedName name="Beginndatum_1">'Januar'!$D$10</definedName>
    <definedName name="Buss_Bettag_1" localSheetId="3">'April'!$AC$37</definedName>
    <definedName name="Buss_Bettag_1" localSheetId="7">'August'!$AC$37</definedName>
    <definedName name="Buss_Bettag_1" localSheetId="11">'Dezember'!$AC$37</definedName>
    <definedName name="Buss_Bettag_1" localSheetId="1">'Februar'!$AC$37</definedName>
    <definedName name="Buss_Bettag_1" localSheetId="6">'Juli'!$AC$37</definedName>
    <definedName name="Buss_Bettag_1" localSheetId="5">'Juni'!$AC$37</definedName>
    <definedName name="Buss_Bettag_1" localSheetId="4">'Mai'!$AC$37</definedName>
    <definedName name="Buss_Bettag_1" localSheetId="2">'März'!$AC$37</definedName>
    <definedName name="Buss_Bettag_1" localSheetId="10">'November'!$AC$37</definedName>
    <definedName name="Buss_Bettag_1" localSheetId="9">'Oktober'!$AC$37</definedName>
    <definedName name="Buss_Bettag_1" localSheetId="8">'September'!$AC$37</definedName>
    <definedName name="Buss_Bettag_1">'Januar'!$AC$37</definedName>
    <definedName name="Christi_Himmelfahrt">#REF!</definedName>
    <definedName name="Christi_Himmelfahrt_1" localSheetId="3">'April'!$AC$18</definedName>
    <definedName name="Christi_Himmelfahrt_1" localSheetId="7">'August'!$AC$18</definedName>
    <definedName name="Christi_Himmelfahrt_1" localSheetId="11">'Dezember'!$AC$18</definedName>
    <definedName name="Christi_Himmelfahrt_1" localSheetId="1">'Februar'!$AC$18</definedName>
    <definedName name="Christi_Himmelfahrt_1" localSheetId="6">'Juli'!$AC$18</definedName>
    <definedName name="Christi_Himmelfahrt_1" localSheetId="5">'Juni'!$AC$18</definedName>
    <definedName name="Christi_Himmelfahrt_1" localSheetId="4">'Mai'!$AC$18</definedName>
    <definedName name="Christi_Himmelfahrt_1" localSheetId="2">'März'!$AC$18</definedName>
    <definedName name="Christi_Himmelfahrt_1" localSheetId="10">'November'!$AC$18</definedName>
    <definedName name="Christi_Himmelfahrt_1" localSheetId="9">'Oktober'!$AC$18</definedName>
    <definedName name="Christi_Himmelfahrt_1" localSheetId="8">'September'!$AC$18</definedName>
    <definedName name="Christi_Himmelfahrt_1">'Januar'!$AC$18</definedName>
    <definedName name="_xlnm.Print_Area" localSheetId="3">'April'!$B$2:$X$45</definedName>
    <definedName name="_xlnm.Print_Area" localSheetId="7">'August'!$B$2:$X$45</definedName>
    <definedName name="_xlnm.Print_Area" localSheetId="11">'Dezember'!$B$2:$X$45</definedName>
    <definedName name="_xlnm.Print_Area" localSheetId="1">'Februar'!$B$2:$X$45</definedName>
    <definedName name="_xlnm.Print_Area" localSheetId="0">'Januar'!$B$1:$X$45</definedName>
    <definedName name="_xlnm.Print_Area" localSheetId="6">'Juli'!$B$2:$X$45</definedName>
    <definedName name="_xlnm.Print_Area" localSheetId="5">'Juni'!$B$2:$X$45</definedName>
    <definedName name="_xlnm.Print_Area" localSheetId="4">'Mai'!$B$2:$X$45</definedName>
    <definedName name="_xlnm.Print_Area" localSheetId="2">'März'!$B$2:$X$45</definedName>
    <definedName name="_xlnm.Print_Area" localSheetId="10">'November'!$B$2:$X$45</definedName>
    <definedName name="_xlnm.Print_Area" localSheetId="9">'Oktober'!$B$2:$X$45</definedName>
    <definedName name="_xlnm.Print_Area" localSheetId="8">'September'!$B$2:$X$45</definedName>
    <definedName name="Feiertagsstd_125">#REF!</definedName>
    <definedName name="Feiertagsstd_125_1" localSheetId="3">'April'!$K$45</definedName>
    <definedName name="Feiertagsstd_125_1" localSheetId="7">'August'!$K$45</definedName>
    <definedName name="Feiertagsstd_125_1" localSheetId="11">'Dezember'!$K$45</definedName>
    <definedName name="Feiertagsstd_125_1" localSheetId="1">'Februar'!$K$45</definedName>
    <definedName name="Feiertagsstd_125_1" localSheetId="6">'Juli'!$K$45</definedName>
    <definedName name="Feiertagsstd_125_1" localSheetId="5">'Juni'!$K$45</definedName>
    <definedName name="Feiertagsstd_125_1" localSheetId="4">'Mai'!$K$45</definedName>
    <definedName name="Feiertagsstd_125_1" localSheetId="2">'März'!$K$45</definedName>
    <definedName name="Feiertagsstd_125_1" localSheetId="10">'November'!$K$45</definedName>
    <definedName name="Feiertagsstd_125_1" localSheetId="9">'Oktober'!$K$45</definedName>
    <definedName name="Feiertagsstd_125_1" localSheetId="8">'September'!$K$45</definedName>
    <definedName name="Feiertagsstd_125_1">'Januar'!$K$45</definedName>
    <definedName name="Feiertagsstd_150">#REF!</definedName>
    <definedName name="Feiertagsstd_150_1" localSheetId="3">'April'!$L$45</definedName>
    <definedName name="Feiertagsstd_150_1" localSheetId="7">'August'!$L$45</definedName>
    <definedName name="Feiertagsstd_150_1" localSheetId="11">'Dezember'!$L$45</definedName>
    <definedName name="Feiertagsstd_150_1" localSheetId="1">'Februar'!$L$45</definedName>
    <definedName name="Feiertagsstd_150_1" localSheetId="6">'Juli'!$L$45</definedName>
    <definedName name="Feiertagsstd_150_1" localSheetId="5">'Juni'!$L$45</definedName>
    <definedName name="Feiertagsstd_150_1" localSheetId="4">'Mai'!$L$45</definedName>
    <definedName name="Feiertagsstd_150_1" localSheetId="2">'März'!$L$45</definedName>
    <definedName name="Feiertagsstd_150_1" localSheetId="10">'November'!$L$45</definedName>
    <definedName name="Feiertagsstd_150_1" localSheetId="9">'Oktober'!$L$45</definedName>
    <definedName name="Feiertagsstd_150_1" localSheetId="8">'September'!$L$45</definedName>
    <definedName name="Feiertagsstd_150_1">'Januar'!$L$45</definedName>
    <definedName name="Friedensfest_1" localSheetId="3">'April'!$AC$33</definedName>
    <definedName name="Friedensfest_1" localSheetId="7">'August'!$AC$33</definedName>
    <definedName name="Friedensfest_1" localSheetId="11">'Dezember'!$AC$33</definedName>
    <definedName name="Friedensfest_1" localSheetId="1">'Februar'!$AC$33</definedName>
    <definedName name="Friedensfest_1" localSheetId="6">'Juli'!$AC$33</definedName>
    <definedName name="Friedensfest_1" localSheetId="5">'Juni'!$AC$33</definedName>
    <definedName name="Friedensfest_1" localSheetId="4">'Mai'!$AC$33</definedName>
    <definedName name="Friedensfest_1" localSheetId="2">'März'!$AC$33</definedName>
    <definedName name="Friedensfest_1" localSheetId="10">'November'!$AC$33</definedName>
    <definedName name="Friedensfest_1" localSheetId="9">'Oktober'!$AC$33</definedName>
    <definedName name="Friedensfest_1" localSheetId="8">'September'!$AC$33</definedName>
    <definedName name="Friedensfest_1">'Januar'!$AC$33</definedName>
    <definedName name="Friedesnfest_1" localSheetId="3">'April'!$AC$33</definedName>
    <definedName name="Friedesnfest_1" localSheetId="7">'August'!$AC$33</definedName>
    <definedName name="Friedesnfest_1" localSheetId="11">'Dezember'!$AC$33</definedName>
    <definedName name="Friedesnfest_1" localSheetId="1">'Februar'!$AC$33</definedName>
    <definedName name="Friedesnfest_1" localSheetId="6">'Juli'!$AC$33</definedName>
    <definedName name="Friedesnfest_1" localSheetId="5">'Juni'!$AC$33</definedName>
    <definedName name="Friedesnfest_1" localSheetId="4">'Mai'!$AC$33</definedName>
    <definedName name="Friedesnfest_1" localSheetId="2">'März'!$AC$33</definedName>
    <definedName name="Friedesnfest_1" localSheetId="10">'November'!$AC$33</definedName>
    <definedName name="Friedesnfest_1" localSheetId="9">'Oktober'!$AC$33</definedName>
    <definedName name="Friedesnfest_1" localSheetId="8">'September'!$AC$33</definedName>
    <definedName name="Friedesnfest_1">'Januar'!$AC$33</definedName>
    <definedName name="Fronleichnam">#REF!</definedName>
    <definedName name="Fronleichnam_1" localSheetId="3">'April'!$AC$32</definedName>
    <definedName name="Fronleichnam_1" localSheetId="7">'August'!$AC$32</definedName>
    <definedName name="Fronleichnam_1" localSheetId="11">'Dezember'!$AC$32</definedName>
    <definedName name="Fronleichnam_1" localSheetId="1">'Februar'!$AC$32</definedName>
    <definedName name="Fronleichnam_1" localSheetId="6">'Juli'!$AC$32</definedName>
    <definedName name="Fronleichnam_1" localSheetId="5">'Juni'!$AC$32</definedName>
    <definedName name="Fronleichnam_1" localSheetId="4">'Mai'!$AC$32</definedName>
    <definedName name="Fronleichnam_1" localSheetId="2">'März'!$AC$32</definedName>
    <definedName name="Fronleichnam_1" localSheetId="10">'November'!$AC$32</definedName>
    <definedName name="Fronleichnam_1" localSheetId="9">'Oktober'!$AC$32</definedName>
    <definedName name="Fronleichnam_1" localSheetId="8">'September'!$AC$32</definedName>
    <definedName name="Fronleichnam_1">'Januar'!$AC$32</definedName>
    <definedName name="Heiligabend_1" localSheetId="3">'April'!$AC$21</definedName>
    <definedName name="Heiligabend_1" localSheetId="7">'August'!$AC$21</definedName>
    <definedName name="Heiligabend_1" localSheetId="11">'Dezember'!$AC$21</definedName>
    <definedName name="Heiligabend_1" localSheetId="1">'Februar'!$AC$21</definedName>
    <definedName name="Heiligabend_1" localSheetId="6">'Juli'!$AC$21</definedName>
    <definedName name="Heiligabend_1" localSheetId="5">'Juni'!$AC$21</definedName>
    <definedName name="Heiligabend_1" localSheetId="4">'Mai'!$AC$21</definedName>
    <definedName name="Heiligabend_1" localSheetId="2">'März'!$AC$21</definedName>
    <definedName name="Heiligabend_1" localSheetId="10">'November'!$AC$21</definedName>
    <definedName name="Heiligabend_1" localSheetId="9">'Oktober'!$AC$21</definedName>
    <definedName name="Heiligabend_1" localSheetId="8">'September'!$AC$21</definedName>
    <definedName name="Heiligabend_1">'Januar'!$AC$21</definedName>
    <definedName name="HL_3_Koenige" localSheetId="3">'April'!$AC$31</definedName>
    <definedName name="HL_3_Koenige" localSheetId="7">'August'!$AC$31</definedName>
    <definedName name="HL_3_Koenige" localSheetId="11">'Dezember'!$AC$31</definedName>
    <definedName name="HL_3_Koenige" localSheetId="1">'Februar'!$AC$31</definedName>
    <definedName name="HL_3_Koenige" localSheetId="6">'Juli'!$AC$31</definedName>
    <definedName name="HL_3_Koenige" localSheetId="5">'Juni'!$AC$31</definedName>
    <definedName name="HL_3_Koenige" localSheetId="4">'Mai'!$AC$31</definedName>
    <definedName name="HL_3_Koenige" localSheetId="2">'März'!$AC$31</definedName>
    <definedName name="HL_3_Koenige" localSheetId="10">'November'!$AC$31</definedName>
    <definedName name="HL_3_Koenige" localSheetId="9">'Oktober'!$AC$31</definedName>
    <definedName name="HL_3_Koenige" localSheetId="8">'September'!$AC$31</definedName>
    <definedName name="HL_3_Koenige">'Januar'!$AC$31</definedName>
    <definedName name="HL_3_Koenige_1" localSheetId="3">'April'!$AC$31</definedName>
    <definedName name="HL_3_Koenige_1" localSheetId="7">'August'!$AC$31</definedName>
    <definedName name="HL_3_Koenige_1" localSheetId="11">'Dezember'!$AC$31</definedName>
    <definedName name="HL_3_Koenige_1" localSheetId="1">'Februar'!$AC$31</definedName>
    <definedName name="HL_3_Koenige_1" localSheetId="6">'Juli'!$AC$31</definedName>
    <definedName name="HL_3_Koenige_1" localSheetId="5">'Juni'!$AC$31</definedName>
    <definedName name="HL_3_Koenige_1" localSheetId="4">'Mai'!$AC$31</definedName>
    <definedName name="HL_3_Koenige_1" localSheetId="2">'März'!$AC$31</definedName>
    <definedName name="HL_3_Koenige_1" localSheetId="10">'November'!$AC$31</definedName>
    <definedName name="HL_3_Koenige_1" localSheetId="9">'Oktober'!$AC$31</definedName>
    <definedName name="HL_3_Koenige_1" localSheetId="8">'September'!$AC$31</definedName>
    <definedName name="HL_3_Koenige_1">'Januar'!$AC$31</definedName>
    <definedName name="Karfreitag">#REF!</definedName>
    <definedName name="Karfreitag_1" localSheetId="3">'April'!$AC$15</definedName>
    <definedName name="Karfreitag_1" localSheetId="7">'August'!$AC$15</definedName>
    <definedName name="Karfreitag_1" localSheetId="11">'Dezember'!$AC$15</definedName>
    <definedName name="Karfreitag_1" localSheetId="1">'Februar'!$AC$15</definedName>
    <definedName name="Karfreitag_1" localSheetId="6">'Juli'!$AC$15</definedName>
    <definedName name="Karfreitag_1" localSheetId="5">'Juni'!$AC$15</definedName>
    <definedName name="Karfreitag_1" localSheetId="4">'Mai'!$AC$15</definedName>
    <definedName name="Karfreitag_1" localSheetId="2">'März'!$AC$15</definedName>
    <definedName name="Karfreitag_1" localSheetId="10">'November'!$AC$15</definedName>
    <definedName name="Karfreitag_1" localSheetId="9">'Oktober'!$AC$15</definedName>
    <definedName name="Karfreitag_1" localSheetId="8">'September'!$AC$15</definedName>
    <definedName name="Karfreitag_1">'Januar'!$AC$15</definedName>
    <definedName name="Logo_1">'Januar'!$L$5</definedName>
    <definedName name="Logo_10">'Oktober'!$L$5</definedName>
    <definedName name="Logo_11">'November'!$L$5</definedName>
    <definedName name="Logo_12">'Dezember'!$L$5</definedName>
    <definedName name="Logo_2">'Februar'!$L$5</definedName>
    <definedName name="Logo_3">'März'!$L$5</definedName>
    <definedName name="Logo_4">'April'!$L$5</definedName>
    <definedName name="Logo_5">'Mai'!$L$5</definedName>
    <definedName name="Logo_6">'Juni'!$L$5</definedName>
    <definedName name="Logo_7">'Juli'!$L$5</definedName>
    <definedName name="Logo_8">'August'!$L$5</definedName>
    <definedName name="Logo_9">'September'!$L$5</definedName>
    <definedName name="Maria_Himmelfahrt_1" localSheetId="3">'April'!$AC$34</definedName>
    <definedName name="Maria_Himmelfahrt_1" localSheetId="7">'August'!$AC$34</definedName>
    <definedName name="Maria_Himmelfahrt_1" localSheetId="11">'Dezember'!$AC$34</definedName>
    <definedName name="Maria_Himmelfahrt_1" localSheetId="1">'Februar'!$AC$34</definedName>
    <definedName name="Maria_Himmelfahrt_1" localSheetId="6">'Juli'!$AC$34</definedName>
    <definedName name="Maria_Himmelfahrt_1" localSheetId="5">'Juni'!$AC$34</definedName>
    <definedName name="Maria_Himmelfahrt_1" localSheetId="4">'Mai'!$AC$34</definedName>
    <definedName name="Maria_Himmelfahrt_1" localSheetId="2">'März'!$AC$34</definedName>
    <definedName name="Maria_Himmelfahrt_1" localSheetId="10">'November'!$AC$34</definedName>
    <definedName name="Maria_Himmelfahrt_1" localSheetId="9">'Oktober'!$AC$34</definedName>
    <definedName name="Maria_Himmelfahrt_1" localSheetId="8">'September'!$AC$34</definedName>
    <definedName name="Maria_Himmelfahrt_1">'Januar'!$AC$34</definedName>
    <definedName name="Nachtstd_25">#REF!</definedName>
    <definedName name="Nachtstd_25_1" localSheetId="3">'April'!$H$45</definedName>
    <definedName name="Nachtstd_25_1" localSheetId="7">'August'!$H$45</definedName>
    <definedName name="Nachtstd_25_1" localSheetId="11">'Dezember'!$H$45</definedName>
    <definedName name="Nachtstd_25_1" localSheetId="1">'Februar'!$H$45</definedName>
    <definedName name="Nachtstd_25_1" localSheetId="6">'Juli'!$H$45</definedName>
    <definedName name="Nachtstd_25_1" localSheetId="5">'Juni'!$H$45</definedName>
    <definedName name="Nachtstd_25_1" localSheetId="4">'Mai'!$H$45</definedName>
    <definedName name="Nachtstd_25_1" localSheetId="2">'März'!$H$45</definedName>
    <definedName name="Nachtstd_25_1" localSheetId="10">'November'!$H$45</definedName>
    <definedName name="Nachtstd_25_1" localSheetId="9">'Oktober'!$H$45</definedName>
    <definedName name="Nachtstd_25_1" localSheetId="8">'September'!$H$45</definedName>
    <definedName name="Nachtstd_25_1">'Januar'!$H$45</definedName>
    <definedName name="Nachtstd_40">#REF!</definedName>
    <definedName name="Nachtstd_40_1" localSheetId="3">'April'!$I$45</definedName>
    <definedName name="Nachtstd_40_1" localSheetId="7">'August'!$I$45</definedName>
    <definedName name="Nachtstd_40_1" localSheetId="11">'Dezember'!$I$45</definedName>
    <definedName name="Nachtstd_40_1" localSheetId="1">'Februar'!$I$45</definedName>
    <definedName name="Nachtstd_40_1" localSheetId="6">'Juli'!$I$45</definedName>
    <definedName name="Nachtstd_40_1" localSheetId="5">'Juni'!$I$45</definedName>
    <definedName name="Nachtstd_40_1" localSheetId="4">'Mai'!$I$45</definedName>
    <definedName name="Nachtstd_40_1" localSheetId="2">'März'!$I$45</definedName>
    <definedName name="Nachtstd_40_1" localSheetId="10">'November'!$I$45</definedName>
    <definedName name="Nachtstd_40_1" localSheetId="9">'Oktober'!$I$45</definedName>
    <definedName name="Nachtstd_40_1" localSheetId="8">'September'!$I$45</definedName>
    <definedName name="Nachtstd_40_1">'Januar'!$I$45</definedName>
    <definedName name="Neujahr">#REF!</definedName>
    <definedName name="Neujahr_1" localSheetId="3">'April'!$AC$14</definedName>
    <definedName name="Neujahr_1" localSheetId="7">'August'!$AC$14</definedName>
    <definedName name="Neujahr_1" localSheetId="11">'Dezember'!$AC$14</definedName>
    <definedName name="Neujahr_1" localSheetId="1">'Februar'!$AC$14</definedName>
    <definedName name="Neujahr_1" localSheetId="6">'Juli'!$AC$14</definedName>
    <definedName name="Neujahr_1" localSheetId="5">'Juni'!$AC$14</definedName>
    <definedName name="Neujahr_1" localSheetId="4">'Mai'!$AC$14</definedName>
    <definedName name="Neujahr_1" localSheetId="2">'März'!$AC$14</definedName>
    <definedName name="Neujahr_1" localSheetId="10">'November'!$AC$14</definedName>
    <definedName name="Neujahr_1" localSheetId="9">'Oktober'!$AC$14</definedName>
    <definedName name="Neujahr_1" localSheetId="8">'September'!$AC$14</definedName>
    <definedName name="Neujahr_1">'Januar'!$AC$14</definedName>
    <definedName name="Ostermontag">#REF!</definedName>
    <definedName name="Ostermontag_1" localSheetId="3">'April'!$AC$16</definedName>
    <definedName name="Ostermontag_1" localSheetId="7">'August'!$AC$16</definedName>
    <definedName name="Ostermontag_1" localSheetId="11">'Dezember'!$AC$16</definedName>
    <definedName name="Ostermontag_1" localSheetId="1">'Februar'!$AC$16</definedName>
    <definedName name="Ostermontag_1" localSheetId="6">'Juli'!$AC$16</definedName>
    <definedName name="Ostermontag_1" localSheetId="5">'Juni'!$AC$16</definedName>
    <definedName name="Ostermontag_1" localSheetId="4">'Mai'!$AC$16</definedName>
    <definedName name="Ostermontag_1" localSheetId="2">'März'!$AC$16</definedName>
    <definedName name="Ostermontag_1" localSheetId="10">'November'!$AC$16</definedName>
    <definedName name="Ostermontag_1" localSheetId="9">'Oktober'!$AC$16</definedName>
    <definedName name="Ostermontag_1" localSheetId="8">'September'!$AC$16</definedName>
    <definedName name="Ostermontag_1">'Januar'!$AC$16</definedName>
    <definedName name="Ostersonntag">#REF!</definedName>
    <definedName name="Ostersonntag_1" localSheetId="3">'April'!$AC$38</definedName>
    <definedName name="Ostersonntag_1" localSheetId="7">'August'!$AC$38</definedName>
    <definedName name="Ostersonntag_1" localSheetId="11">'Dezember'!$AC$38</definedName>
    <definedName name="Ostersonntag_1" localSheetId="1">'Februar'!$AC$38</definedName>
    <definedName name="Ostersonntag_1" localSheetId="6">'Juli'!$AC$38</definedName>
    <definedName name="Ostersonntag_1" localSheetId="5">'Juni'!$AC$38</definedName>
    <definedName name="Ostersonntag_1" localSheetId="4">'Mai'!$AC$38</definedName>
    <definedName name="Ostersonntag_1" localSheetId="2">'März'!$AC$38</definedName>
    <definedName name="Ostersonntag_1" localSheetId="10">'November'!$AC$38</definedName>
    <definedName name="Ostersonntag_1" localSheetId="9">'Oktober'!$AC$38</definedName>
    <definedName name="Ostersonntag_1" localSheetId="8">'September'!$AC$38</definedName>
    <definedName name="Ostersonntag_1">'Januar'!$AC$38</definedName>
    <definedName name="Pfingstmontag">#REF!</definedName>
    <definedName name="Pfingstmontag_1" localSheetId="3">'April'!$AC$19</definedName>
    <definedName name="Pfingstmontag_1" localSheetId="7">'August'!$AC$19</definedName>
    <definedName name="Pfingstmontag_1" localSheetId="11">'Dezember'!$AC$19</definedName>
    <definedName name="Pfingstmontag_1" localSheetId="1">'Februar'!$AC$19</definedName>
    <definedName name="Pfingstmontag_1" localSheetId="6">'Juli'!$AC$19</definedName>
    <definedName name="Pfingstmontag_1" localSheetId="5">'Juni'!$AC$19</definedName>
    <definedName name="Pfingstmontag_1" localSheetId="4">'Mai'!$AC$19</definedName>
    <definedName name="Pfingstmontag_1" localSheetId="2">'März'!$AC$19</definedName>
    <definedName name="Pfingstmontag_1" localSheetId="10">'November'!$AC$19</definedName>
    <definedName name="Pfingstmontag_1" localSheetId="9">'Oktober'!$AC$19</definedName>
    <definedName name="Pfingstmontag_1" localSheetId="8">'September'!$AC$19</definedName>
    <definedName name="Pfingstmontag_1">'Januar'!$AC$19</definedName>
    <definedName name="Pfingstsonntag_1" localSheetId="3">'April'!$AC$39</definedName>
    <definedName name="Pfingstsonntag_1" localSheetId="7">'August'!$AC$39</definedName>
    <definedName name="Pfingstsonntag_1" localSheetId="11">'Dezember'!$AC$39</definedName>
    <definedName name="Pfingstsonntag_1" localSheetId="1">'Februar'!$AC$39</definedName>
    <definedName name="Pfingstsonntag_1" localSheetId="6">'Juli'!$AC$39</definedName>
    <definedName name="Pfingstsonntag_1" localSheetId="5">'Juni'!$AC$39</definedName>
    <definedName name="Pfingstsonntag_1" localSheetId="4">'Mai'!$AC$39</definedName>
    <definedName name="Pfingstsonntag_1" localSheetId="2">'März'!$AC$39</definedName>
    <definedName name="Pfingstsonntag_1" localSheetId="10">'November'!$AC$39</definedName>
    <definedName name="Pfingstsonntag_1" localSheetId="9">'Oktober'!$AC$39</definedName>
    <definedName name="Pfingstsonntag_1" localSheetId="8">'September'!$AC$39</definedName>
    <definedName name="Pfingstsonntag_1">'Januar'!$AC$39</definedName>
    <definedName name="Refomationstag_1" localSheetId="3">'April'!$AC$35</definedName>
    <definedName name="Refomationstag_1" localSheetId="7">'August'!$AC$35</definedName>
    <definedName name="Refomationstag_1" localSheetId="11">'Dezember'!$AC$35</definedName>
    <definedName name="Refomationstag_1" localSheetId="1">'Februar'!$AC$35</definedName>
    <definedName name="Refomationstag_1" localSheetId="6">'Juli'!$AC$35</definedName>
    <definedName name="Refomationstag_1" localSheetId="5">'Juni'!$AC$35</definedName>
    <definedName name="Refomationstag_1" localSheetId="4">'Mai'!$AC$35</definedName>
    <definedName name="Refomationstag_1" localSheetId="2">'März'!$AC$35</definedName>
    <definedName name="Refomationstag_1" localSheetId="10">'November'!$AC$35</definedName>
    <definedName name="Refomationstag_1" localSheetId="9">'Oktober'!$AC$35</definedName>
    <definedName name="Refomationstag_1" localSheetId="8">'September'!$AC$35</definedName>
    <definedName name="Refomationstag_1">'Januar'!$AC$35</definedName>
    <definedName name="Sonntagsstd">#REF!</definedName>
    <definedName name="Sonntagsstd_1" localSheetId="3">'April'!$J$45</definedName>
    <definedName name="Sonntagsstd_1" localSheetId="7">'August'!$J$45</definedName>
    <definedName name="Sonntagsstd_1" localSheetId="11">'Dezember'!$J$45</definedName>
    <definedName name="Sonntagsstd_1" localSheetId="1">'Februar'!$J$45</definedName>
    <definedName name="Sonntagsstd_1" localSheetId="6">'Juli'!$J$45</definedName>
    <definedName name="Sonntagsstd_1" localSheetId="5">'Juni'!$J$45</definedName>
    <definedName name="Sonntagsstd_1" localSheetId="4">'Mai'!$J$45</definedName>
    <definedName name="Sonntagsstd_1" localSheetId="2">'März'!$J$45</definedName>
    <definedName name="Sonntagsstd_1" localSheetId="10">'November'!$J$45</definedName>
    <definedName name="Sonntagsstd_1" localSheetId="9">'Oktober'!$J$45</definedName>
    <definedName name="Sonntagsstd_1" localSheetId="8">'September'!$J$45</definedName>
    <definedName name="Sonntagsstd_1">'Januar'!$J$45</definedName>
    <definedName name="Stunden">#REF!</definedName>
    <definedName name="Stunden_1" localSheetId="3">'April'!$G$45</definedName>
    <definedName name="Stunden_1" localSheetId="7">'August'!$G$45</definedName>
    <definedName name="Stunden_1" localSheetId="11">'Dezember'!$G$45</definedName>
    <definedName name="Stunden_1" localSheetId="1">'Februar'!$G$45</definedName>
    <definedName name="Stunden_1" localSheetId="6">'Juli'!$G$45</definedName>
    <definedName name="Stunden_1" localSheetId="5">'Juni'!$G$45</definedName>
    <definedName name="Stunden_1" localSheetId="4">'Mai'!$G$45</definedName>
    <definedName name="Stunden_1" localSheetId="2">'März'!$G$45</definedName>
    <definedName name="Stunden_1" localSheetId="10">'November'!$G$45</definedName>
    <definedName name="Stunden_1" localSheetId="9">'Oktober'!$G$45</definedName>
    <definedName name="Stunden_1" localSheetId="8">'September'!$G$45</definedName>
    <definedName name="Stunden_1">'Januar'!$G$45</definedName>
    <definedName name="Stundenlohn">#REF!</definedName>
    <definedName name="Stundenlohn_1" localSheetId="3">'April'!$J$10</definedName>
    <definedName name="Stundenlohn_1" localSheetId="7">'August'!$J$10</definedName>
    <definedName name="Stundenlohn_1" localSheetId="11">'Dezember'!$J$10</definedName>
    <definedName name="Stundenlohn_1" localSheetId="1">'Februar'!$J$10</definedName>
    <definedName name="Stundenlohn_1" localSheetId="6">'Juli'!$J$10</definedName>
    <definedName name="Stundenlohn_1" localSheetId="5">'Juni'!$J$10</definedName>
    <definedName name="Stundenlohn_1" localSheetId="4">'Mai'!$J$10</definedName>
    <definedName name="Stundenlohn_1" localSheetId="2">'März'!$J$10</definedName>
    <definedName name="Stundenlohn_1" localSheetId="10">'November'!$J$10</definedName>
    <definedName name="Stundenlohn_1" localSheetId="9">'Oktober'!$J$10</definedName>
    <definedName name="Stundenlohn_1" localSheetId="8">'September'!$J$10</definedName>
    <definedName name="Stundenlohn_1">'Januar'!$J$10</definedName>
    <definedName name="Sylvester_1" localSheetId="3">'April'!$AC$24</definedName>
    <definedName name="Sylvester_1" localSheetId="7">'August'!$AC$24</definedName>
    <definedName name="Sylvester_1" localSheetId="11">'Dezember'!$AC$24</definedName>
    <definedName name="Sylvester_1" localSheetId="1">'Februar'!$AC$24</definedName>
    <definedName name="Sylvester_1" localSheetId="6">'Juli'!$AC$24</definedName>
    <definedName name="Sylvester_1" localSheetId="5">'Juni'!$AC$24</definedName>
    <definedName name="Sylvester_1" localSheetId="4">'Mai'!$AC$24</definedName>
    <definedName name="Sylvester_1" localSheetId="2">'März'!$AC$24</definedName>
    <definedName name="Sylvester_1" localSheetId="10">'November'!$AC$24</definedName>
    <definedName name="Sylvester_1" localSheetId="9">'Oktober'!$AC$24</definedName>
    <definedName name="Sylvester_1" localSheetId="8">'September'!$AC$24</definedName>
    <definedName name="Sylvester_1">'Januar'!$AC$24</definedName>
    <definedName name="Tag_der_Arbeit">#REF!</definedName>
    <definedName name="Tag_der_Arbeit_1" localSheetId="3">'April'!$AC$17</definedName>
    <definedName name="Tag_der_Arbeit_1" localSheetId="7">'August'!$AC$17</definedName>
    <definedName name="Tag_der_Arbeit_1" localSheetId="11">'Dezember'!$AC$17</definedName>
    <definedName name="Tag_der_Arbeit_1" localSheetId="1">'Februar'!$AC$17</definedName>
    <definedName name="Tag_der_Arbeit_1" localSheetId="6">'Juli'!$AC$17</definedName>
    <definedName name="Tag_der_Arbeit_1" localSheetId="5">'Juni'!$AC$17</definedName>
    <definedName name="Tag_der_Arbeit_1" localSheetId="4">'Mai'!$AC$17</definedName>
    <definedName name="Tag_der_Arbeit_1" localSheetId="2">'März'!$AC$17</definedName>
    <definedName name="Tag_der_Arbeit_1" localSheetId="10">'November'!$AC$17</definedName>
    <definedName name="Tag_der_Arbeit_1" localSheetId="9">'Oktober'!$AC$17</definedName>
    <definedName name="Tag_der_Arbeit_1" localSheetId="8">'September'!$AC$17</definedName>
    <definedName name="Tag_der_Arbeit_1">'Januar'!$AC$17</definedName>
    <definedName name="Tag_der_Einheit">#REF!</definedName>
    <definedName name="Tag_der_Einheit_1" localSheetId="3">'April'!$AC$20</definedName>
    <definedName name="Tag_der_Einheit_1" localSheetId="7">'August'!$AC$20</definedName>
    <definedName name="Tag_der_Einheit_1" localSheetId="11">'Dezember'!$AC$20</definedName>
    <definedName name="Tag_der_Einheit_1" localSheetId="1">'Februar'!$AC$20</definedName>
    <definedName name="Tag_der_Einheit_1" localSheetId="6">'Juli'!$AC$20</definedName>
    <definedName name="Tag_der_Einheit_1" localSheetId="5">'Juni'!$AC$20</definedName>
    <definedName name="Tag_der_Einheit_1" localSheetId="4">'Mai'!$AC$20</definedName>
    <definedName name="Tag_der_Einheit_1" localSheetId="2">'März'!$AC$20</definedName>
    <definedName name="Tag_der_Einheit_1" localSheetId="10">'November'!$AC$20</definedName>
    <definedName name="Tag_der_Einheit_1" localSheetId="9">'Oktober'!$AC$20</definedName>
    <definedName name="Tag_der_Einheit_1" localSheetId="8">'September'!$AC$20</definedName>
    <definedName name="Tag_der_Einheit_1">'Januar'!$AC$20</definedName>
    <definedName name="Weihnachtstag_1">#REF!</definedName>
    <definedName name="Weihnachtstag_1_1" localSheetId="3">'April'!$AC$22</definedName>
    <definedName name="Weihnachtstag_1_1" localSheetId="7">'August'!$AC$22</definedName>
    <definedName name="Weihnachtstag_1_1" localSheetId="11">'Dezember'!$AC$22</definedName>
    <definedName name="Weihnachtstag_1_1" localSheetId="1">'Februar'!$AC$22</definedName>
    <definedName name="Weihnachtstag_1_1" localSheetId="6">'Juli'!$AC$22</definedName>
    <definedName name="Weihnachtstag_1_1" localSheetId="5">'Juni'!$AC$22</definedName>
    <definedName name="Weihnachtstag_1_1" localSheetId="4">'Mai'!$AC$22</definedName>
    <definedName name="Weihnachtstag_1_1" localSheetId="2">'März'!$AC$22</definedName>
    <definedName name="Weihnachtstag_1_1" localSheetId="10">'November'!$AC$22</definedName>
    <definedName name="Weihnachtstag_1_1" localSheetId="9">'Oktober'!$AC$22</definedName>
    <definedName name="Weihnachtstag_1_1" localSheetId="8">'September'!$AC$22</definedName>
    <definedName name="Weihnachtstag_1_1">'Januar'!$AC$22</definedName>
    <definedName name="Weihnachtstag_2">#REF!</definedName>
    <definedName name="Weihnachtstag_2_1" localSheetId="3">'April'!$AC$23</definedName>
    <definedName name="Weihnachtstag_2_1" localSheetId="7">'August'!$AC$23</definedName>
    <definedName name="Weihnachtstag_2_1" localSheetId="11">'Dezember'!$AC$23</definedName>
    <definedName name="Weihnachtstag_2_1" localSheetId="1">'Februar'!$AC$23</definedName>
    <definedName name="Weihnachtstag_2_1" localSheetId="6">'Juli'!$AC$23</definedName>
    <definedName name="Weihnachtstag_2_1" localSheetId="5">'Juni'!$AC$23</definedName>
    <definedName name="Weihnachtstag_2_1" localSheetId="4">'Mai'!$AC$23</definedName>
    <definedName name="Weihnachtstag_2_1" localSheetId="2">'März'!$AC$23</definedName>
    <definedName name="Weihnachtstag_2_1" localSheetId="10">'November'!$AC$23</definedName>
    <definedName name="Weihnachtstag_2_1" localSheetId="9">'Oktober'!$AC$23</definedName>
    <definedName name="Weihnachtstag_2_1" localSheetId="8">'September'!$AC$23</definedName>
    <definedName name="Weihnachtstag_2_1">'Januar'!$AC$23</definedName>
  </definedNames>
  <calcPr fullCalcOnLoad="1"/>
</workbook>
</file>

<file path=xl/sharedStrings.xml><?xml version="1.0" encoding="utf-8"?>
<sst xmlns="http://schemas.openxmlformats.org/spreadsheetml/2006/main" count="757" uniqueCount="59">
  <si>
    <t>Neujahr</t>
  </si>
  <si>
    <t>Karfreitag</t>
  </si>
  <si>
    <t>Ostersonntag</t>
  </si>
  <si>
    <t>Ostermontag</t>
  </si>
  <si>
    <t xml:space="preserve">Erster Tag des Monats:  </t>
  </si>
  <si>
    <t xml:space="preserve">Stundenlohn:   </t>
  </si>
  <si>
    <t>Tag der Arbeit</t>
  </si>
  <si>
    <t>Christi Himmelfahrt</t>
  </si>
  <si>
    <t>Pfingstmontag</t>
  </si>
  <si>
    <t>Tag der deutschen Einheit</t>
  </si>
  <si>
    <t>Weihnachten (1. Weihnachtsfeiertag)</t>
  </si>
  <si>
    <t>Nachtstunden zu 25%</t>
  </si>
  <si>
    <t>Stephanstag (2. Weihnachtsfeiertag)</t>
  </si>
  <si>
    <t>Nachtstunden zu 40%</t>
  </si>
  <si>
    <t>Sonntagsstunden zu 50%</t>
  </si>
  <si>
    <t>Feiertagsstunden zu 125%</t>
  </si>
  <si>
    <t>Feiertagsstunden zu 150%</t>
  </si>
  <si>
    <t>Gehalt</t>
  </si>
  <si>
    <t>STUNDENTABELLE</t>
  </si>
  <si>
    <t>Name Firma:</t>
  </si>
  <si>
    <t xml:space="preserve">Name Arbeitnehmer:  </t>
  </si>
  <si>
    <t>Anschrift Firma:</t>
  </si>
  <si>
    <t xml:space="preserve">Anschrift Arbeitnehmer:  </t>
  </si>
  <si>
    <t>DATUM</t>
  </si>
  <si>
    <t>BEGINN</t>
  </si>
  <si>
    <t>ENDE</t>
  </si>
  <si>
    <t>STUNDEN</t>
  </si>
  <si>
    <t>TOTAL</t>
  </si>
  <si>
    <t>NACHTSTD.</t>
  </si>
  <si>
    <t>SONNTAGSSTD.</t>
  </si>
  <si>
    <t>FEIERTAGSSTD.</t>
  </si>
  <si>
    <t>GESAMTBERECHNUNG</t>
  </si>
  <si>
    <t>SUMME</t>
  </si>
  <si>
    <t>SUMMEN</t>
  </si>
  <si>
    <t>Heiligabend (14 -24 Uhr)</t>
  </si>
  <si>
    <t>Sylvester (14 - 24 Uhr)</t>
  </si>
  <si>
    <t>ARBEITSZEIT VORMITTAG</t>
  </si>
  <si>
    <t>ARBEITSZEIT NACHMITTAG</t>
  </si>
  <si>
    <t>%</t>
  </si>
  <si>
    <t>Heilige Drei Könige</t>
  </si>
  <si>
    <t>Fronleichnam</t>
  </si>
  <si>
    <t>Maria Himmelfahrt</t>
  </si>
  <si>
    <t>Allerheiligen</t>
  </si>
  <si>
    <t>Bundesuneinheitliche Feiertage</t>
  </si>
  <si>
    <t>Bundeseinheitliche Feiertage</t>
  </si>
  <si>
    <t>Reformationstag</t>
  </si>
  <si>
    <t>Friedensfest</t>
  </si>
  <si>
    <t>Buß- und Bettag</t>
  </si>
  <si>
    <t xml:space="preserve"> </t>
  </si>
  <si>
    <r>
      <t xml:space="preserve">Um einen dieser bundesunheitlichen Feiertage zu ignorieren, </t>
    </r>
    <r>
      <rPr>
        <b/>
        <sz val="10"/>
        <rFont val="Arial"/>
        <family val="2"/>
      </rPr>
      <t>entfernen Sie das Datum</t>
    </r>
    <r>
      <rPr>
        <sz val="10"/>
        <rFont val="Arial"/>
        <family val="2"/>
      </rPr>
      <t xml:space="preserve"> bei dem jeweiligen Eintrag.</t>
    </r>
  </si>
  <si>
    <r>
      <t xml:space="preserve">Diese Einstellungen werden vom Monat </t>
    </r>
    <r>
      <rPr>
        <b/>
        <sz val="10"/>
        <rFont val="Arial"/>
        <family val="2"/>
      </rPr>
      <t>Januar</t>
    </r>
    <r>
      <rPr>
        <sz val="10"/>
        <rFont val="Arial"/>
        <family val="2"/>
      </rPr>
      <t xml:space="preserve"> auf die </t>
    </r>
    <r>
      <rPr>
        <b/>
        <sz val="10"/>
        <rFont val="Arial"/>
        <family val="2"/>
      </rPr>
      <t>Folgemonate übertragen</t>
    </r>
    <r>
      <rPr>
        <sz val="10"/>
        <rFont val="Arial"/>
        <family val="2"/>
      </rPr>
      <t>.</t>
    </r>
  </si>
  <si>
    <t>Pfingstsonntag</t>
  </si>
  <si>
    <t>Sonntag</t>
  </si>
  <si>
    <t>Feiertag</t>
  </si>
  <si>
    <t>besond.
Feritag</t>
  </si>
  <si>
    <t>vor
Sonntag</t>
  </si>
  <si>
    <t>vor
Feiertag</t>
  </si>
  <si>
    <t>vor
besond.
Feritag</t>
  </si>
  <si>
    <t>Letzte Aktualisierung: 22.05.2012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</si>
</sst>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[$€-407];[Red]\-#,##0.00\ [$€-407]"/>
    <numFmt numFmtId="181" formatCode="dd/mm/yy"/>
    <numFmt numFmtId="182" formatCode="#,##0.00\ [$€-407];\-#,##0.00\ [$€-407]"/>
    <numFmt numFmtId="183" formatCode="[hh]:mm"/>
    <numFmt numFmtId="184" formatCode="[$-407]dddd\,\ d\.\ mmmm\ yyyy"/>
    <numFmt numFmtId="185" formatCode="#,##0.00_ ;[Red]\-#,##0.00\ "/>
    <numFmt numFmtId="186" formatCode="dd/\ mm/yy"/>
    <numFmt numFmtId="187" formatCode="dd/\ mm\ yy"/>
    <numFmt numFmtId="188" formatCode="mm\,dd\,yy"/>
    <numFmt numFmtId="189" formatCode="dd\,mm\,yy"/>
    <numFmt numFmtId="190" formatCode="dd/mm\ yy"/>
    <numFmt numFmtId="191" formatCode="[$-C07]dddd\,\ dd\.\ mmmm\ yyyy"/>
  </numFmts>
  <fonts count="4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hair"/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7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9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14" fontId="1" fillId="31" borderId="0" applyBorder="0" applyAlignment="0" applyProtection="0"/>
    <xf numFmtId="20" fontId="1" fillId="31" borderId="0" applyBorder="0" applyProtection="0">
      <alignment horizontal="center"/>
    </xf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3" borderId="9" applyNumberFormat="0" applyAlignment="0" applyProtection="0"/>
  </cellStyleXfs>
  <cellXfs count="243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wrapText="1"/>
    </xf>
    <xf numFmtId="20" fontId="0" fillId="0" borderId="0" xfId="0" applyNumberFormat="1" applyFill="1" applyAlignment="1">
      <alignment/>
    </xf>
    <xf numFmtId="20" fontId="6" fillId="0" borderId="0" xfId="0" applyNumberFormat="1" applyFont="1" applyAlignment="1">
      <alignment/>
    </xf>
    <xf numFmtId="20" fontId="0" fillId="0" borderId="0" xfId="0" applyNumberFormat="1" applyFont="1" applyBorder="1" applyAlignment="1">
      <alignment horizontal="center"/>
    </xf>
    <xf numFmtId="20" fontId="0" fillId="34" borderId="0" xfId="0" applyNumberFormat="1" applyFill="1" applyBorder="1" applyAlignment="1">
      <alignment/>
    </xf>
    <xf numFmtId="185" fontId="1" fillId="0" borderId="0" xfId="0" applyNumberFormat="1" applyFont="1" applyBorder="1" applyAlignment="1">
      <alignment/>
    </xf>
    <xf numFmtId="20" fontId="0" fillId="34" borderId="10" xfId="0" applyNumberFormat="1" applyFill="1" applyBorder="1" applyAlignment="1">
      <alignment/>
    </xf>
    <xf numFmtId="14" fontId="3" fillId="35" borderId="0" xfId="0" applyNumberFormat="1" applyFont="1" applyFill="1" applyBorder="1" applyAlignment="1">
      <alignment/>
    </xf>
    <xf numFmtId="20" fontId="3" fillId="35" borderId="0" xfId="0" applyNumberFormat="1" applyFont="1" applyFill="1" applyBorder="1" applyAlignment="1">
      <alignment horizontal="center"/>
    </xf>
    <xf numFmtId="183" fontId="3" fillId="35" borderId="0" xfId="0" applyNumberFormat="1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left"/>
    </xf>
    <xf numFmtId="14" fontId="0" fillId="0" borderId="11" xfId="0" applyNumberFormat="1" applyFont="1" applyBorder="1" applyAlignment="1" applyProtection="1">
      <alignment horizontal="center" vertical="center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20" fontId="0" fillId="0" borderId="14" xfId="0" applyNumberFormat="1" applyBorder="1" applyAlignment="1" applyProtection="1">
      <alignment horizontal="center" vertical="center"/>
      <protection locked="0"/>
    </xf>
    <xf numFmtId="20" fontId="0" fillId="0" borderId="15" xfId="0" applyNumberFormat="1" applyBorder="1" applyAlignment="1" applyProtection="1">
      <alignment horizontal="center" vertical="center"/>
      <protection locked="0"/>
    </xf>
    <xf numFmtId="20" fontId="0" fillId="34" borderId="16" xfId="0" applyNumberFormat="1" applyFill="1" applyBorder="1" applyAlignment="1">
      <alignment/>
    </xf>
    <xf numFmtId="0" fontId="1" fillId="35" borderId="17" xfId="0" applyNumberFormat="1" applyFont="1" applyFill="1" applyBorder="1" applyAlignment="1" applyProtection="1">
      <alignment horizontal="left" vertical="center" indent="1"/>
      <protection/>
    </xf>
    <xf numFmtId="185" fontId="0" fillId="0" borderId="18" xfId="0" applyNumberFormat="1" applyFont="1" applyBorder="1" applyAlignment="1" applyProtection="1">
      <alignment horizontal="right" vertical="center" indent="1"/>
      <protection/>
    </xf>
    <xf numFmtId="0" fontId="1" fillId="35" borderId="19" xfId="0" applyNumberFormat="1" applyFont="1" applyFill="1" applyBorder="1" applyAlignment="1" applyProtection="1">
      <alignment horizontal="left" vertical="center" indent="1"/>
      <protection/>
    </xf>
    <xf numFmtId="185" fontId="0" fillId="0" borderId="20" xfId="0" applyNumberFormat="1" applyFont="1" applyBorder="1" applyAlignment="1" applyProtection="1">
      <alignment horizontal="right" vertical="center" indent="1"/>
      <protection/>
    </xf>
    <xf numFmtId="0" fontId="1" fillId="35" borderId="19" xfId="0" applyFont="1" applyFill="1" applyBorder="1" applyAlignment="1" applyProtection="1">
      <alignment horizontal="left" vertical="center" indent="1"/>
      <protection/>
    </xf>
    <xf numFmtId="0" fontId="1" fillId="35" borderId="21" xfId="0" applyFont="1" applyFill="1" applyBorder="1" applyAlignment="1" applyProtection="1">
      <alignment horizontal="left" vertical="center" indent="1"/>
      <protection/>
    </xf>
    <xf numFmtId="185" fontId="0" fillId="0" borderId="22" xfId="0" applyNumberFormat="1" applyFont="1" applyBorder="1" applyAlignment="1" applyProtection="1">
      <alignment horizontal="right" vertical="center" indent="1"/>
      <protection/>
    </xf>
    <xf numFmtId="0" fontId="0" fillId="35" borderId="23" xfId="0" applyNumberFormat="1" applyFill="1" applyBorder="1" applyAlignment="1" applyProtection="1">
      <alignment horizontal="left"/>
      <protection/>
    </xf>
    <xf numFmtId="185" fontId="0" fillId="0" borderId="24" xfId="0" applyNumberFormat="1" applyFont="1" applyBorder="1" applyAlignment="1" applyProtection="1">
      <alignment vertical="center"/>
      <protection/>
    </xf>
    <xf numFmtId="0" fontId="0" fillId="35" borderId="21" xfId="0" applyNumberFormat="1" applyFill="1" applyBorder="1" applyAlignment="1" applyProtection="1">
      <alignment horizontal="left"/>
      <protection/>
    </xf>
    <xf numFmtId="185" fontId="0" fillId="0" borderId="16" xfId="0" applyNumberFormat="1" applyFont="1" applyBorder="1" applyAlignment="1" applyProtection="1">
      <alignment vertical="center"/>
      <protection/>
    </xf>
    <xf numFmtId="0" fontId="0" fillId="35" borderId="25" xfId="0" applyNumberFormat="1" applyFill="1" applyBorder="1" applyAlignment="1" applyProtection="1">
      <alignment horizontal="left"/>
      <protection/>
    </xf>
    <xf numFmtId="185" fontId="0" fillId="0" borderId="26" xfId="0" applyNumberFormat="1" applyFont="1" applyBorder="1" applyAlignment="1" applyProtection="1">
      <alignment vertical="center"/>
      <protection/>
    </xf>
    <xf numFmtId="20" fontId="1" fillId="31" borderId="27" xfId="0" applyNumberFormat="1" applyFont="1" applyFill="1" applyBorder="1" applyAlignment="1">
      <alignment horizontal="center"/>
    </xf>
    <xf numFmtId="20" fontId="1" fillId="31" borderId="28" xfId="0" applyNumberFormat="1" applyFont="1" applyFill="1" applyBorder="1" applyAlignment="1">
      <alignment horizontal="center"/>
    </xf>
    <xf numFmtId="20" fontId="1" fillId="31" borderId="29" xfId="0" applyNumberFormat="1" applyFont="1" applyFill="1" applyBorder="1" applyAlignment="1">
      <alignment horizontal="center" vertical="top"/>
    </xf>
    <xf numFmtId="10" fontId="1" fillId="31" borderId="29" xfId="0" applyNumberFormat="1" applyFont="1" applyFill="1" applyBorder="1" applyAlignment="1">
      <alignment horizontal="center" vertical="top"/>
    </xf>
    <xf numFmtId="10" fontId="1" fillId="31" borderId="26" xfId="0" applyNumberFormat="1" applyFont="1" applyFill="1" applyBorder="1" applyAlignment="1">
      <alignment horizontal="center" vertical="top"/>
    </xf>
    <xf numFmtId="0" fontId="1" fillId="31" borderId="25" xfId="0" applyNumberFormat="1" applyFont="1" applyFill="1" applyBorder="1" applyAlignment="1">
      <alignment horizontal="left" vertical="center" indent="1"/>
    </xf>
    <xf numFmtId="185" fontId="1" fillId="36" borderId="26" xfId="0" applyNumberFormat="1" applyFont="1" applyFill="1" applyBorder="1" applyAlignment="1">
      <alignment horizontal="right" vertical="center" indent="1"/>
    </xf>
    <xf numFmtId="14" fontId="1" fillId="31" borderId="30" xfId="0" applyNumberFormat="1" applyFont="1" applyFill="1" applyBorder="1" applyAlignment="1">
      <alignment horizontal="left" vertical="center" indent="1"/>
    </xf>
    <xf numFmtId="20" fontId="3" fillId="31" borderId="31" xfId="0" applyNumberFormat="1" applyFont="1" applyFill="1" applyBorder="1" applyAlignment="1">
      <alignment horizontal="center" vertical="center"/>
    </xf>
    <xf numFmtId="183" fontId="1" fillId="31" borderId="31" xfId="0" applyNumberFormat="1" applyFont="1" applyFill="1" applyBorder="1" applyAlignment="1">
      <alignment horizontal="center" vertical="center"/>
    </xf>
    <xf numFmtId="20" fontId="0" fillId="34" borderId="14" xfId="0" applyNumberFormat="1" applyFill="1" applyBorder="1" applyAlignment="1" applyProtection="1">
      <alignment horizontal="center" vertical="center"/>
      <protection locked="0"/>
    </xf>
    <xf numFmtId="20" fontId="1" fillId="31" borderId="29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/>
    </xf>
    <xf numFmtId="2" fontId="0" fillId="35" borderId="21" xfId="0" applyNumberFormat="1" applyFill="1" applyBorder="1" applyAlignment="1" applyProtection="1">
      <alignment horizontal="left"/>
      <protection/>
    </xf>
    <xf numFmtId="185" fontId="0" fillId="0" borderId="16" xfId="0" applyNumberForma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horizontal="left" vertical="center" wrapText="1" indent="1"/>
      <protection/>
    </xf>
    <xf numFmtId="181" fontId="0" fillId="0" borderId="27" xfId="0" applyNumberFormat="1" applyFont="1" applyBorder="1" applyAlignment="1" applyProtection="1">
      <alignment vertical="center" wrapText="1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left" vertical="center" wrapText="1" indent="1"/>
      <protection/>
    </xf>
    <xf numFmtId="181" fontId="0" fillId="0" borderId="0" xfId="0" applyNumberFormat="1" applyFont="1" applyBorder="1" applyAlignment="1" applyProtection="1">
      <alignment vertical="center" wrapText="1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20" fontId="0" fillId="0" borderId="21" xfId="0" applyNumberFormat="1" applyBorder="1" applyAlignment="1" applyProtection="1">
      <alignment horizontal="left" vertical="center" indent="1"/>
      <protection/>
    </xf>
    <xf numFmtId="20" fontId="1" fillId="36" borderId="33" xfId="0" applyNumberFormat="1" applyFont="1" applyFill="1" applyBorder="1" applyAlignment="1" applyProtection="1">
      <alignment horizontal="left" vertical="center" indent="1"/>
      <protection/>
    </xf>
    <xf numFmtId="0" fontId="1" fillId="36" borderId="34" xfId="0" applyNumberFormat="1" applyFont="1" applyFill="1" applyBorder="1" applyAlignment="1" applyProtection="1">
      <alignment vertical="center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20" fontId="0" fillId="0" borderId="32" xfId="0" applyNumberFormat="1" applyBorder="1" applyAlignment="1" applyProtection="1">
      <alignment horizontal="left" vertical="center" indent="1"/>
      <protection/>
    </xf>
    <xf numFmtId="0" fontId="0" fillId="0" borderId="16" xfId="0" applyNumberFormat="1" applyBorder="1" applyAlignment="1" applyProtection="1">
      <alignment horizontal="center" vertical="center"/>
      <protection/>
    </xf>
    <xf numFmtId="20" fontId="0" fillId="0" borderId="25" xfId="0" applyNumberFormat="1" applyBorder="1" applyAlignment="1" applyProtection="1">
      <alignment horizontal="left" vertical="center" indent="1"/>
      <protection/>
    </xf>
    <xf numFmtId="0" fontId="0" fillId="0" borderId="26" xfId="0" applyNumberFormat="1" applyBorder="1" applyAlignment="1" applyProtection="1">
      <alignment horizontal="center" vertical="center"/>
      <protection/>
    </xf>
    <xf numFmtId="181" fontId="0" fillId="0" borderId="27" xfId="0" applyNumberFormat="1" applyFont="1" applyBorder="1" applyAlignment="1" applyProtection="1">
      <alignment vertical="center"/>
      <protection/>
    </xf>
    <xf numFmtId="181" fontId="0" fillId="0" borderId="0" xfId="0" applyNumberFormat="1" applyFont="1" applyBorder="1" applyAlignment="1" applyProtection="1">
      <alignment vertical="center"/>
      <protection/>
    </xf>
    <xf numFmtId="181" fontId="0" fillId="0" borderId="0" xfId="0" applyNumberFormat="1" applyBorder="1" applyAlignment="1" applyProtection="1">
      <alignment vertical="center"/>
      <protection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27" xfId="0" applyNumberFormat="1" applyFont="1" applyBorder="1" applyAlignment="1" applyProtection="1">
      <alignment vertical="center"/>
      <protection locked="0"/>
    </xf>
    <xf numFmtId="181" fontId="0" fillId="0" borderId="0" xfId="0" applyNumberFormat="1" applyFont="1" applyBorder="1" applyAlignment="1" applyProtection="1">
      <alignment vertical="center"/>
      <protection locked="0"/>
    </xf>
    <xf numFmtId="181" fontId="0" fillId="0" borderId="0" xfId="0" applyNumberFormat="1" applyBorder="1" applyAlignment="1" applyProtection="1">
      <alignment vertical="center"/>
      <protection locked="0"/>
    </xf>
    <xf numFmtId="181" fontId="0" fillId="0" borderId="29" xfId="0" applyNumberFormat="1" applyBorder="1" applyAlignment="1" applyProtection="1">
      <alignment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42" fillId="37" borderId="27" xfId="0" applyFont="1" applyFill="1" applyBorder="1" applyAlignment="1" applyProtection="1">
      <alignment horizontal="left" vertical="center" wrapText="1" indent="1"/>
      <protection/>
    </xf>
    <xf numFmtId="181" fontId="42" fillId="37" borderId="0" xfId="0" applyNumberFormat="1" applyFont="1" applyFill="1" applyBorder="1" applyAlignment="1" applyProtection="1">
      <alignment vertical="center" wrapText="1"/>
      <protection/>
    </xf>
    <xf numFmtId="0" fontId="42" fillId="37" borderId="0" xfId="0" applyNumberFormat="1" applyFont="1" applyFill="1" applyBorder="1" applyAlignment="1" applyProtection="1">
      <alignment horizontal="center" vertical="center"/>
      <protection/>
    </xf>
    <xf numFmtId="20" fontId="42" fillId="37" borderId="0" xfId="0" applyNumberFormat="1" applyFont="1" applyFill="1" applyAlignment="1">
      <alignment horizontal="left" vertical="center" indent="1"/>
    </xf>
    <xf numFmtId="181" fontId="42" fillId="37" borderId="0" xfId="0" applyNumberFormat="1" applyFont="1" applyFill="1" applyAlignment="1">
      <alignment vertical="center"/>
    </xf>
    <xf numFmtId="20" fontId="0" fillId="0" borderId="0" xfId="0" applyNumberFormat="1" applyFont="1" applyAlignment="1">
      <alignment/>
    </xf>
    <xf numFmtId="20" fontId="0" fillId="0" borderId="0" xfId="0" applyNumberFormat="1" applyFont="1" applyBorder="1" applyAlignment="1">
      <alignment/>
    </xf>
    <xf numFmtId="20" fontId="43" fillId="0" borderId="0" xfId="0" applyNumberFormat="1" applyFont="1" applyAlignment="1">
      <alignment/>
    </xf>
    <xf numFmtId="20" fontId="43" fillId="0" borderId="0" xfId="0" applyNumberFormat="1" applyFont="1" applyBorder="1" applyAlignment="1">
      <alignment/>
    </xf>
    <xf numFmtId="20" fontId="42" fillId="0" borderId="0" xfId="0" applyNumberFormat="1" applyFont="1" applyAlignment="1">
      <alignment/>
    </xf>
    <xf numFmtId="181" fontId="0" fillId="0" borderId="29" xfId="0" applyNumberFormat="1" applyFont="1" applyBorder="1" applyAlignment="1" applyProtection="1">
      <alignment vertical="center"/>
      <protection/>
    </xf>
    <xf numFmtId="183" fontId="1" fillId="31" borderId="36" xfId="0" applyNumberFormat="1" applyFont="1" applyFill="1" applyBorder="1" applyAlignment="1">
      <alignment horizontal="center" vertical="center"/>
    </xf>
    <xf numFmtId="20" fontId="0" fillId="0" borderId="37" xfId="0" applyNumberFormat="1" applyBorder="1" applyAlignment="1" applyProtection="1">
      <alignment horizontal="center" vertical="center"/>
      <protection locked="0"/>
    </xf>
    <xf numFmtId="20" fontId="0" fillId="34" borderId="37" xfId="0" applyNumberFormat="1" applyFill="1" applyBorder="1" applyAlignment="1" applyProtection="1">
      <alignment horizontal="center" vertical="center"/>
      <protection locked="0"/>
    </xf>
    <xf numFmtId="20" fontId="0" fillId="0" borderId="38" xfId="0" applyNumberFormat="1" applyBorder="1" applyAlignment="1" applyProtection="1">
      <alignment horizontal="center" vertical="center"/>
      <protection locked="0"/>
    </xf>
    <xf numFmtId="20" fontId="0" fillId="35" borderId="39" xfId="0" applyNumberFormat="1" applyFill="1" applyBorder="1" applyAlignment="1">
      <alignment horizontal="center" vertical="center"/>
    </xf>
    <xf numFmtId="20" fontId="0" fillId="35" borderId="38" xfId="0" applyNumberFormat="1" applyFill="1" applyBorder="1" applyAlignment="1">
      <alignment horizontal="center" vertical="center"/>
    </xf>
    <xf numFmtId="20" fontId="0" fillId="35" borderId="38" xfId="0" applyNumberFormat="1" applyFont="1" applyFill="1" applyBorder="1" applyAlignment="1">
      <alignment horizontal="center" vertical="center" wrapText="1"/>
    </xf>
    <xf numFmtId="20" fontId="0" fillId="0" borderId="40" xfId="0" applyNumberFormat="1" applyBorder="1" applyAlignment="1" applyProtection="1">
      <alignment horizontal="center" vertical="center"/>
      <protection locked="0"/>
    </xf>
    <xf numFmtId="20" fontId="0" fillId="35" borderId="40" xfId="0" applyNumberFormat="1" applyFill="1" applyBorder="1" applyAlignment="1">
      <alignment horizontal="center" vertical="center"/>
    </xf>
    <xf numFmtId="20" fontId="0" fillId="35" borderId="40" xfId="0" applyNumberFormat="1" applyFont="1" applyFill="1" applyBorder="1" applyAlignment="1">
      <alignment horizontal="center" vertical="center" wrapText="1"/>
    </xf>
    <xf numFmtId="14" fontId="0" fillId="0" borderId="41" xfId="0" applyNumberFormat="1" applyFont="1" applyBorder="1" applyAlignment="1" applyProtection="1">
      <alignment horizontal="center" vertical="center"/>
      <protection/>
    </xf>
    <xf numFmtId="20" fontId="0" fillId="0" borderId="42" xfId="0" applyNumberFormat="1" applyBorder="1" applyAlignment="1" applyProtection="1">
      <alignment horizontal="center" vertical="center"/>
      <protection locked="0"/>
    </xf>
    <xf numFmtId="20" fontId="0" fillId="35" borderId="43" xfId="0" applyNumberFormat="1" applyFill="1" applyBorder="1" applyAlignment="1">
      <alignment horizontal="center" vertical="center"/>
    </xf>
    <xf numFmtId="20" fontId="0" fillId="35" borderId="42" xfId="0" applyNumberFormat="1" applyFill="1" applyBorder="1" applyAlignment="1">
      <alignment horizontal="center" vertical="center"/>
    </xf>
    <xf numFmtId="20" fontId="0" fillId="35" borderId="42" xfId="0" applyNumberFormat="1" applyFont="1" applyFill="1" applyBorder="1" applyAlignment="1">
      <alignment horizontal="center" vertical="center" wrapText="1"/>
    </xf>
    <xf numFmtId="20" fontId="0" fillId="35" borderId="19" xfId="0" applyNumberFormat="1" applyFill="1" applyBorder="1" applyAlignment="1">
      <alignment horizontal="center" vertical="center"/>
    </xf>
    <xf numFmtId="20" fontId="0" fillId="35" borderId="44" xfId="0" applyNumberFormat="1" applyFont="1" applyFill="1" applyBorder="1" applyAlignment="1">
      <alignment horizontal="center" vertical="center" wrapText="1"/>
    </xf>
    <xf numFmtId="20" fontId="0" fillId="35" borderId="45" xfId="0" applyNumberFormat="1" applyFill="1" applyBorder="1" applyAlignment="1">
      <alignment horizontal="center" vertical="center"/>
    </xf>
    <xf numFmtId="20" fontId="0" fillId="35" borderId="46" xfId="0" applyNumberFormat="1" applyFont="1" applyFill="1" applyBorder="1" applyAlignment="1">
      <alignment horizontal="center" vertical="center" wrapText="1"/>
    </xf>
    <xf numFmtId="20" fontId="1" fillId="31" borderId="0" xfId="0" applyNumberFormat="1" applyFont="1" applyFill="1" applyBorder="1" applyAlignment="1">
      <alignment horizontal="center"/>
    </xf>
    <xf numFmtId="10" fontId="1" fillId="31" borderId="0" xfId="0" applyNumberFormat="1" applyFont="1" applyFill="1" applyBorder="1" applyAlignment="1">
      <alignment horizontal="center" vertical="top"/>
    </xf>
    <xf numFmtId="20" fontId="0" fillId="35" borderId="16" xfId="0" applyNumberFormat="1" applyFont="1" applyFill="1" applyBorder="1" applyAlignment="1">
      <alignment horizontal="center" vertical="center" wrapText="1"/>
    </xf>
    <xf numFmtId="20" fontId="0" fillId="35" borderId="0" xfId="0" applyNumberFormat="1" applyFont="1" applyFill="1" applyBorder="1" applyAlignment="1">
      <alignment horizontal="center" vertical="center" wrapText="1"/>
    </xf>
    <xf numFmtId="183" fontId="1" fillId="31" borderId="0" xfId="0" applyNumberFormat="1" applyFont="1" applyFill="1" applyBorder="1" applyAlignment="1">
      <alignment horizontal="center" vertical="center"/>
    </xf>
    <xf numFmtId="20" fontId="0" fillId="34" borderId="0" xfId="0" applyNumberFormat="1" applyFont="1" applyFill="1" applyBorder="1" applyAlignment="1">
      <alignment horizontal="center"/>
    </xf>
    <xf numFmtId="20" fontId="0" fillId="34" borderId="0" xfId="0" applyNumberFormat="1" applyFont="1" applyFill="1" applyBorder="1" applyAlignment="1">
      <alignment horizontal="center" wrapText="1"/>
    </xf>
    <xf numFmtId="16" fontId="0" fillId="34" borderId="0" xfId="0" applyNumberFormat="1" applyFont="1" applyFill="1" applyBorder="1" applyAlignment="1">
      <alignment horizontal="center" wrapText="1"/>
    </xf>
    <xf numFmtId="1" fontId="0" fillId="35" borderId="16" xfId="0" applyNumberFormat="1" applyFont="1" applyFill="1" applyBorder="1" applyAlignment="1">
      <alignment horizontal="center" vertical="center" wrapText="1"/>
    </xf>
    <xf numFmtId="20" fontId="0" fillId="35" borderId="27" xfId="0" applyNumberFormat="1" applyFill="1" applyBorder="1" applyAlignment="1">
      <alignment horizontal="center" vertical="center"/>
    </xf>
    <xf numFmtId="20" fontId="0" fillId="35" borderId="47" xfId="0" applyNumberFormat="1" applyFill="1" applyBorder="1" applyAlignment="1">
      <alignment horizontal="center" vertical="center"/>
    </xf>
    <xf numFmtId="20" fontId="0" fillId="35" borderId="32" xfId="0" applyNumberFormat="1" applyFill="1" applyBorder="1" applyAlignment="1">
      <alignment horizontal="center" vertical="center"/>
    </xf>
    <xf numFmtId="20" fontId="0" fillId="35" borderId="28" xfId="0" applyNumberFormat="1" applyFont="1" applyFill="1" applyBorder="1" applyAlignment="1">
      <alignment horizontal="center" vertical="center" wrapText="1"/>
    </xf>
    <xf numFmtId="20" fontId="0" fillId="35" borderId="47" xfId="0" applyNumberFormat="1" applyFont="1" applyFill="1" applyBorder="1" applyAlignment="1">
      <alignment horizontal="center" vertical="center" wrapText="1"/>
    </xf>
    <xf numFmtId="20" fontId="0" fillId="35" borderId="23" xfId="0" applyNumberFormat="1" applyFill="1" applyBorder="1" applyAlignment="1">
      <alignment horizontal="center" vertical="center"/>
    </xf>
    <xf numFmtId="20" fontId="0" fillId="35" borderId="48" xfId="0" applyNumberFormat="1" applyFill="1" applyBorder="1" applyAlignment="1">
      <alignment horizontal="center" vertical="center"/>
    </xf>
    <xf numFmtId="20" fontId="0" fillId="35" borderId="24" xfId="0" applyNumberFormat="1" applyFont="1" applyFill="1" applyBorder="1" applyAlignment="1">
      <alignment horizontal="center" vertical="center" wrapText="1"/>
    </xf>
    <xf numFmtId="20" fontId="0" fillId="35" borderId="48" xfId="0" applyNumberFormat="1" applyFont="1" applyFill="1" applyBorder="1" applyAlignment="1">
      <alignment horizontal="center" vertical="center" wrapText="1"/>
    </xf>
    <xf numFmtId="183" fontId="1" fillId="31" borderId="49" xfId="0" applyNumberFormat="1" applyFont="1" applyFill="1" applyBorder="1" applyAlignment="1">
      <alignment horizontal="center" vertical="center"/>
    </xf>
    <xf numFmtId="20" fontId="0" fillId="0" borderId="50" xfId="0" applyNumberFormat="1" applyBorder="1" applyAlignment="1" applyProtection="1">
      <alignment horizontal="center" vertical="center"/>
      <protection locked="0"/>
    </xf>
    <xf numFmtId="20" fontId="0" fillId="35" borderId="0" xfId="0" applyNumberFormat="1" applyFill="1" applyBorder="1" applyAlignment="1">
      <alignment horizontal="center" vertical="center"/>
    </xf>
    <xf numFmtId="20" fontId="0" fillId="35" borderId="10" xfId="0" applyNumberFormat="1" applyFill="1" applyBorder="1" applyAlignment="1">
      <alignment horizontal="center" vertical="center"/>
    </xf>
    <xf numFmtId="20" fontId="0" fillId="35" borderId="21" xfId="0" applyNumberFormat="1" applyFill="1" applyBorder="1" applyAlignment="1">
      <alignment horizontal="center" vertical="center"/>
    </xf>
    <xf numFmtId="20" fontId="0" fillId="35" borderId="10" xfId="0" applyNumberFormat="1" applyFont="1" applyFill="1" applyBorder="1" applyAlignment="1">
      <alignment horizontal="center" vertical="center" wrapText="1"/>
    </xf>
    <xf numFmtId="20" fontId="0" fillId="0" borderId="51" xfId="0" applyNumberFormat="1" applyBorder="1" applyAlignment="1" applyProtection="1">
      <alignment horizontal="center" vertical="center"/>
      <protection locked="0"/>
    </xf>
    <xf numFmtId="183" fontId="1" fillId="31" borderId="52" xfId="0" applyNumberFormat="1" applyFont="1" applyFill="1" applyBorder="1" applyAlignment="1">
      <alignment horizontal="center" vertical="center"/>
    </xf>
    <xf numFmtId="20" fontId="0" fillId="35" borderId="36" xfId="0" applyNumberFormat="1" applyFill="1" applyBorder="1" applyAlignment="1">
      <alignment horizontal="center" vertical="center"/>
    </xf>
    <xf numFmtId="20" fontId="0" fillId="35" borderId="25" xfId="0" applyNumberFormat="1" applyFill="1" applyBorder="1" applyAlignment="1">
      <alignment horizontal="center" vertical="center"/>
    </xf>
    <xf numFmtId="20" fontId="0" fillId="35" borderId="26" xfId="0" applyNumberFormat="1" applyFont="1" applyFill="1" applyBorder="1" applyAlignment="1">
      <alignment horizontal="center" vertical="center" wrapText="1"/>
    </xf>
    <xf numFmtId="20" fontId="0" fillId="0" borderId="47" xfId="0" applyNumberFormat="1" applyBorder="1" applyAlignment="1" applyProtection="1">
      <alignment horizontal="center" vertical="center"/>
      <protection/>
    </xf>
    <xf numFmtId="20" fontId="0" fillId="35" borderId="45" xfId="0" applyNumberFormat="1" applyFont="1" applyFill="1" applyBorder="1" applyAlignment="1">
      <alignment horizontal="center" vertical="center"/>
    </xf>
    <xf numFmtId="20" fontId="0" fillId="35" borderId="23" xfId="0" applyNumberFormat="1" applyFont="1" applyFill="1" applyBorder="1" applyAlignment="1">
      <alignment horizontal="center" vertical="center"/>
    </xf>
    <xf numFmtId="183" fontId="1" fillId="31" borderId="53" xfId="0" applyNumberFormat="1" applyFont="1" applyFill="1" applyBorder="1" applyAlignment="1">
      <alignment horizontal="center" vertical="center"/>
    </xf>
    <xf numFmtId="183" fontId="1" fillId="31" borderId="54" xfId="0" applyNumberFormat="1" applyFont="1" applyFill="1" applyBorder="1" applyAlignment="1">
      <alignment horizontal="center" vertical="center"/>
    </xf>
    <xf numFmtId="183" fontId="1" fillId="31" borderId="55" xfId="0" applyNumberFormat="1" applyFont="1" applyFill="1" applyBorder="1" applyAlignment="1">
      <alignment horizontal="center" vertical="center"/>
    </xf>
    <xf numFmtId="20" fontId="0" fillId="35" borderId="48" xfId="0" applyNumberFormat="1" applyFont="1" applyFill="1" applyBorder="1" applyAlignment="1">
      <alignment horizontal="center" vertical="center"/>
    </xf>
    <xf numFmtId="20" fontId="0" fillId="35" borderId="56" xfId="0" applyNumberFormat="1" applyFill="1" applyBorder="1" applyAlignment="1">
      <alignment horizontal="center" vertical="center"/>
    </xf>
    <xf numFmtId="20" fontId="0" fillId="35" borderId="56" xfId="0" applyNumberFormat="1" applyFont="1" applyFill="1" applyBorder="1" applyAlignment="1">
      <alignment horizontal="center" vertical="center" wrapText="1"/>
    </xf>
    <xf numFmtId="0" fontId="1" fillId="36" borderId="27" xfId="0" applyFont="1" applyFill="1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/>
      <protection/>
    </xf>
    <xf numFmtId="0" fontId="0" fillId="34" borderId="32" xfId="0" applyFill="1" applyBorder="1" applyAlignment="1" applyProtection="1">
      <alignment horizontal="right" indent="2"/>
      <protection/>
    </xf>
    <xf numFmtId="0" fontId="0" fillId="34" borderId="27" xfId="0" applyFill="1" applyBorder="1" applyAlignment="1" applyProtection="1">
      <alignment horizontal="right" indent="2"/>
      <protection/>
    </xf>
    <xf numFmtId="0" fontId="0" fillId="34" borderId="28" xfId="0" applyFill="1" applyBorder="1" applyAlignment="1" applyProtection="1">
      <alignment horizontal="right" indent="2"/>
      <protection/>
    </xf>
    <xf numFmtId="0" fontId="0" fillId="34" borderId="21" xfId="0" applyFill="1" applyBorder="1" applyAlignment="1" applyProtection="1">
      <alignment horizontal="right" indent="2"/>
      <protection/>
    </xf>
    <xf numFmtId="0" fontId="0" fillId="34" borderId="0" xfId="0" applyFill="1" applyBorder="1" applyAlignment="1" applyProtection="1">
      <alignment horizontal="right" indent="2"/>
      <protection/>
    </xf>
    <xf numFmtId="0" fontId="0" fillId="34" borderId="16" xfId="0" applyFill="1" applyBorder="1" applyAlignment="1" applyProtection="1">
      <alignment horizontal="right" indent="2"/>
      <protection/>
    </xf>
    <xf numFmtId="0" fontId="0" fillId="34" borderId="25" xfId="0" applyFill="1" applyBorder="1" applyAlignment="1" applyProtection="1">
      <alignment horizontal="right" indent="2"/>
      <protection/>
    </xf>
    <xf numFmtId="0" fontId="0" fillId="34" borderId="29" xfId="0" applyFill="1" applyBorder="1" applyAlignment="1" applyProtection="1">
      <alignment horizontal="right" indent="2"/>
      <protection/>
    </xf>
    <xf numFmtId="0" fontId="0" fillId="34" borderId="26" xfId="0" applyFill="1" applyBorder="1" applyAlignment="1" applyProtection="1">
      <alignment horizontal="right" indent="2"/>
      <protection/>
    </xf>
    <xf numFmtId="20" fontId="1" fillId="31" borderId="27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14" fontId="1" fillId="31" borderId="57" xfId="0" applyNumberFormat="1" applyFont="1" applyFill="1" applyBorder="1" applyAlignment="1">
      <alignment horizontal="center"/>
    </xf>
    <xf numFmtId="0" fontId="0" fillId="36" borderId="27" xfId="0" applyFill="1" applyBorder="1" applyAlignment="1">
      <alignment/>
    </xf>
    <xf numFmtId="20" fontId="1" fillId="36" borderId="28" xfId="0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1" fillId="31" borderId="32" xfId="0" applyNumberFormat="1" applyFont="1" applyFill="1" applyBorder="1" applyAlignment="1">
      <alignment horizontal="left" vertical="center" indent="1"/>
    </xf>
    <xf numFmtId="0" fontId="1" fillId="31" borderId="28" xfId="0" applyNumberFormat="1" applyFont="1" applyFill="1" applyBorder="1" applyAlignment="1">
      <alignment horizontal="left" vertical="center" indent="1"/>
    </xf>
    <xf numFmtId="0" fontId="0" fillId="36" borderId="25" xfId="0" applyFill="1" applyBorder="1" applyAlignment="1">
      <alignment horizontal="left" vertical="center" indent="1"/>
    </xf>
    <xf numFmtId="0" fontId="0" fillId="36" borderId="26" xfId="0" applyFill="1" applyBorder="1" applyAlignment="1">
      <alignment horizontal="left" vertical="center" indent="1"/>
    </xf>
    <xf numFmtId="14" fontId="0" fillId="38" borderId="25" xfId="0" applyNumberFormat="1" applyFont="1" applyFill="1" applyBorder="1" applyAlignment="1">
      <alignment horizontal="center" vertical="top"/>
    </xf>
    <xf numFmtId="14" fontId="0" fillId="38" borderId="29" xfId="0" applyNumberFormat="1" applyFont="1" applyFill="1" applyBorder="1" applyAlignment="1">
      <alignment horizontal="center" vertical="top"/>
    </xf>
    <xf numFmtId="14" fontId="0" fillId="38" borderId="26" xfId="0" applyNumberFormat="1" applyFont="1" applyFill="1" applyBorder="1" applyAlignment="1">
      <alignment horizontal="center" vertical="top"/>
    </xf>
    <xf numFmtId="14" fontId="4" fillId="39" borderId="34" xfId="0" applyNumberFormat="1" applyFont="1" applyFill="1" applyBorder="1" applyAlignment="1">
      <alignment horizontal="left" vertical="top"/>
    </xf>
    <xf numFmtId="0" fontId="4" fillId="34" borderId="34" xfId="0" applyFont="1" applyFill="1" applyBorder="1" applyAlignment="1">
      <alignment horizontal="left" vertical="top"/>
    </xf>
    <xf numFmtId="14" fontId="1" fillId="35" borderId="58" xfId="0" applyNumberFormat="1" applyFont="1" applyFill="1" applyBorder="1" applyAlignment="1">
      <alignment horizontal="left" vertical="center" wrapText="1" indent="1"/>
    </xf>
    <xf numFmtId="0" fontId="1" fillId="34" borderId="59" xfId="0" applyFont="1" applyFill="1" applyBorder="1" applyAlignment="1">
      <alignment horizontal="left" vertical="center" indent="1"/>
    </xf>
    <xf numFmtId="20" fontId="0" fillId="36" borderId="21" xfId="0" applyNumberForma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20" fontId="0" fillId="36" borderId="32" xfId="0" applyNumberFormat="1" applyFill="1" applyBorder="1" applyAlignment="1" applyProtection="1">
      <alignment horizontal="center" wrapText="1"/>
      <protection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5" borderId="60" xfId="0" applyFill="1" applyBorder="1" applyAlignment="1" applyProtection="1">
      <alignment/>
      <protection/>
    </xf>
    <xf numFmtId="0" fontId="0" fillId="35" borderId="61" xfId="0" applyFill="1" applyBorder="1" applyAlignment="1" applyProtection="1">
      <alignment/>
      <protection/>
    </xf>
    <xf numFmtId="49" fontId="0" fillId="0" borderId="25" xfId="0" applyNumberFormat="1" applyBorder="1" applyAlignment="1" applyProtection="1">
      <alignment horizontal="left" vertical="center" indent="1"/>
      <protection locked="0"/>
    </xf>
    <xf numFmtId="49" fontId="0" fillId="0" borderId="29" xfId="0" applyNumberFormat="1" applyBorder="1" applyAlignment="1" applyProtection="1">
      <alignment horizontal="left" vertical="center" indent="1"/>
      <protection locked="0"/>
    </xf>
    <xf numFmtId="0" fontId="0" fillId="0" borderId="29" xfId="0" applyBorder="1" applyAlignment="1" applyProtection="1">
      <alignment horizontal="left" vertical="center" indent="1"/>
      <protection locked="0"/>
    </xf>
    <xf numFmtId="20" fontId="1" fillId="36" borderId="32" xfId="0" applyNumberFormat="1" applyFont="1" applyFill="1" applyBorder="1" applyAlignment="1" applyProtection="1">
      <alignment horizontal="left" vertical="center" indent="1"/>
      <protection/>
    </xf>
    <xf numFmtId="0" fontId="0" fillId="0" borderId="25" xfId="0" applyBorder="1" applyAlignment="1" applyProtection="1">
      <alignment horizontal="left" vertical="center" indent="1"/>
      <protection/>
    </xf>
    <xf numFmtId="14" fontId="1" fillId="31" borderId="32" xfId="0" applyNumberFormat="1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14" fontId="0" fillId="0" borderId="29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14" fontId="5" fillId="36" borderId="32" xfId="0" applyNumberFormat="1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0" fillId="0" borderId="58" xfId="0" applyBorder="1" applyAlignment="1" applyProtection="1">
      <alignment horizontal="left" vertical="center" indent="1"/>
      <protection locked="0"/>
    </xf>
    <xf numFmtId="0" fontId="0" fillId="0" borderId="62" xfId="0" applyBorder="1" applyAlignment="1" applyProtection="1">
      <alignment horizontal="left" vertical="center" indent="1"/>
      <protection locked="0"/>
    </xf>
    <xf numFmtId="0" fontId="0" fillId="0" borderId="59" xfId="0" applyBorder="1" applyAlignment="1" applyProtection="1">
      <alignment horizontal="left" vertical="center" indent="1"/>
      <protection locked="0"/>
    </xf>
    <xf numFmtId="49" fontId="0" fillId="0" borderId="29" xfId="0" applyNumberFormat="1" applyFont="1" applyBorder="1" applyAlignment="1" applyProtection="1">
      <alignment horizontal="left" vertical="center" indent="1"/>
      <protection locked="0"/>
    </xf>
    <xf numFmtId="49" fontId="0" fillId="0" borderId="26" xfId="0" applyNumberFormat="1" applyFont="1" applyBorder="1" applyAlignment="1" applyProtection="1">
      <alignment horizontal="left" vertical="center" indent="1"/>
      <protection locked="0"/>
    </xf>
    <xf numFmtId="49" fontId="0" fillId="0" borderId="58" xfId="0" applyNumberFormat="1" applyBorder="1" applyAlignment="1" applyProtection="1">
      <alignment horizontal="left" vertical="center" indent="1"/>
      <protection locked="0"/>
    </xf>
    <xf numFmtId="49" fontId="0" fillId="0" borderId="62" xfId="0" applyNumberFormat="1" applyBorder="1" applyAlignment="1" applyProtection="1">
      <alignment horizontal="left" vertical="center" indent="1"/>
      <protection locked="0"/>
    </xf>
    <xf numFmtId="14" fontId="1" fillId="35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1" fillId="34" borderId="25" xfId="0" applyFont="1" applyFill="1" applyBorder="1" applyAlignment="1">
      <alignment horizontal="left" vertical="center" indent="1"/>
    </xf>
    <xf numFmtId="0" fontId="1" fillId="34" borderId="26" xfId="0" applyFont="1" applyFill="1" applyBorder="1" applyAlignment="1">
      <alignment horizontal="left" vertical="center" indent="1"/>
    </xf>
    <xf numFmtId="14" fontId="0" fillId="0" borderId="0" xfId="0" applyNumberForma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14" fontId="1" fillId="35" borderId="33" xfId="0" applyNumberFormat="1" applyFont="1" applyFill="1" applyBorder="1" applyAlignment="1">
      <alignment horizontal="right" vertical="center"/>
    </xf>
    <xf numFmtId="14" fontId="1" fillId="35" borderId="35" xfId="0" applyNumberFormat="1" applyFont="1" applyFill="1" applyBorder="1" applyAlignment="1">
      <alignment horizontal="right" vertical="center"/>
    </xf>
    <xf numFmtId="14" fontId="0" fillId="0" borderId="33" xfId="0" applyNumberFormat="1" applyFont="1" applyFill="1" applyBorder="1" applyAlignment="1" applyProtection="1">
      <alignment horizontal="center" vertical="center"/>
      <protection locked="0"/>
    </xf>
    <xf numFmtId="14" fontId="0" fillId="0" borderId="34" xfId="0" applyNumberFormat="1" applyFont="1" applyFill="1" applyBorder="1" applyAlignment="1" applyProtection="1">
      <alignment horizontal="center" vertical="center"/>
      <protection locked="0"/>
    </xf>
    <xf numFmtId="14" fontId="0" fillId="0" borderId="35" xfId="0" applyNumberFormat="1" applyFont="1" applyFill="1" applyBorder="1" applyAlignment="1" applyProtection="1">
      <alignment horizontal="center" vertical="center"/>
      <protection locked="0"/>
    </xf>
    <xf numFmtId="20" fontId="1" fillId="35" borderId="33" xfId="0" applyNumberFormat="1" applyFont="1" applyFill="1" applyBorder="1" applyAlignment="1">
      <alignment horizontal="right" vertical="center"/>
    </xf>
    <xf numFmtId="20" fontId="1" fillId="35" borderId="34" xfId="0" applyNumberFormat="1" applyFont="1" applyFill="1" applyBorder="1" applyAlignment="1">
      <alignment horizontal="right" vertical="center"/>
    </xf>
    <xf numFmtId="0" fontId="1" fillId="34" borderId="58" xfId="0" applyFont="1" applyFill="1" applyBorder="1" applyAlignment="1">
      <alignment horizontal="left" vertical="center" wrapText="1" indent="1"/>
    </xf>
    <xf numFmtId="0" fontId="1" fillId="34" borderId="59" xfId="0" applyFont="1" applyFill="1" applyBorder="1" applyAlignment="1">
      <alignment horizontal="left" vertical="center" wrapText="1" indent="1"/>
    </xf>
    <xf numFmtId="0" fontId="1" fillId="34" borderId="25" xfId="0" applyFont="1" applyFill="1" applyBorder="1" applyAlignment="1">
      <alignment horizontal="left" vertical="center" wrapText="1" indent="1"/>
    </xf>
    <xf numFmtId="0" fontId="1" fillId="34" borderId="26" xfId="0" applyFont="1" applyFill="1" applyBorder="1" applyAlignment="1">
      <alignment horizontal="left" vertical="center" wrapText="1" indent="1"/>
    </xf>
    <xf numFmtId="20" fontId="0" fillId="0" borderId="27" xfId="0" applyNumberFormat="1" applyBorder="1" applyAlignment="1">
      <alignment horizontal="center"/>
    </xf>
    <xf numFmtId="182" fontId="0" fillId="0" borderId="33" xfId="0" applyNumberFormat="1" applyFont="1" applyBorder="1" applyAlignment="1" applyProtection="1">
      <alignment horizontal="center" vertical="center"/>
      <protection locked="0"/>
    </xf>
    <xf numFmtId="182" fontId="0" fillId="0" borderId="34" xfId="0" applyNumberFormat="1" applyFont="1" applyBorder="1" applyAlignment="1" applyProtection="1">
      <alignment horizontal="center" vertical="center"/>
      <protection locked="0"/>
    </xf>
    <xf numFmtId="14" fontId="2" fillId="39" borderId="34" xfId="0" applyNumberFormat="1" applyFont="1" applyFill="1" applyBorder="1" applyAlignment="1">
      <alignment horizontal="center" vertical="top"/>
    </xf>
    <xf numFmtId="0" fontId="0" fillId="34" borderId="34" xfId="0" applyFill="1" applyBorder="1" applyAlignment="1">
      <alignment horizontal="center" vertical="top"/>
    </xf>
    <xf numFmtId="14" fontId="1" fillId="35" borderId="27" xfId="0" applyNumberFormat="1" applyFont="1" applyFill="1" applyBorder="1" applyAlignment="1">
      <alignment horizontal="right"/>
    </xf>
    <xf numFmtId="14" fontId="1" fillId="31" borderId="25" xfId="0" applyNumberFormat="1" applyFont="1" applyFill="1" applyBorder="1" applyAlignment="1">
      <alignment horizontal="center" vertical="center"/>
    </xf>
    <xf numFmtId="0" fontId="1" fillId="31" borderId="25" xfId="0" applyNumberFormat="1" applyFont="1" applyFill="1" applyBorder="1" applyAlignment="1">
      <alignment horizontal="left" vertical="center" indent="1"/>
    </xf>
    <xf numFmtId="0" fontId="1" fillId="31" borderId="26" xfId="0" applyNumberFormat="1" applyFont="1" applyFill="1" applyBorder="1" applyAlignment="1">
      <alignment horizontal="left" vertical="center" indent="1"/>
    </xf>
    <xf numFmtId="49" fontId="0" fillId="0" borderId="59" xfId="0" applyNumberFormat="1" applyBorder="1" applyAlignment="1" applyProtection="1">
      <alignment horizontal="left" vertical="center" indent="1"/>
      <protection locked="0"/>
    </xf>
    <xf numFmtId="0" fontId="1" fillId="34" borderId="45" xfId="0" applyFont="1" applyFill="1" applyBorder="1" applyAlignment="1">
      <alignment horizontal="left" vertical="center" wrapText="1" indent="1"/>
    </xf>
    <xf numFmtId="0" fontId="1" fillId="34" borderId="46" xfId="0" applyFont="1" applyFill="1" applyBorder="1" applyAlignment="1">
      <alignment horizontal="left" vertical="center" wrapText="1" indent="1"/>
    </xf>
    <xf numFmtId="49" fontId="0" fillId="0" borderId="45" xfId="0" applyNumberFormat="1" applyBorder="1" applyAlignment="1" applyProtection="1">
      <alignment horizontal="left" vertical="center" indent="1"/>
      <protection locked="0"/>
    </xf>
    <xf numFmtId="49" fontId="0" fillId="0" borderId="63" xfId="0" applyNumberFormat="1" applyBorder="1" applyAlignment="1" applyProtection="1">
      <alignment horizontal="left" vertical="center" indent="1"/>
      <protection locked="0"/>
    </xf>
    <xf numFmtId="49" fontId="0" fillId="0" borderId="46" xfId="0" applyNumberFormat="1" applyBorder="1" applyAlignment="1" applyProtection="1">
      <alignment horizontal="left" vertical="center" indent="1"/>
      <protection locked="0"/>
    </xf>
    <xf numFmtId="14" fontId="1" fillId="31" borderId="64" xfId="0" applyNumberFormat="1" applyFont="1" applyFill="1" applyBorder="1" applyAlignment="1">
      <alignment horizontal="center"/>
    </xf>
    <xf numFmtId="14" fontId="1" fillId="31" borderId="34" xfId="0" applyNumberFormat="1" applyFont="1" applyFill="1" applyBorder="1" applyAlignment="1">
      <alignment horizontal="center"/>
    </xf>
    <xf numFmtId="14" fontId="1" fillId="31" borderId="35" xfId="0" applyNumberFormat="1" applyFont="1" applyFill="1" applyBorder="1" applyAlignment="1">
      <alignment horizontal="center"/>
    </xf>
    <xf numFmtId="20" fontId="1" fillId="35" borderId="35" xfId="0" applyNumberFormat="1" applyFont="1" applyFill="1" applyBorder="1" applyAlignment="1">
      <alignment horizontal="right" vertical="center"/>
    </xf>
    <xf numFmtId="182" fontId="0" fillId="0" borderId="35" xfId="0" applyNumberFormat="1" applyFont="1" applyBorder="1" applyAlignment="1" applyProtection="1">
      <alignment horizontal="center" vertical="center"/>
      <protection locked="0"/>
    </xf>
    <xf numFmtId="14" fontId="1" fillId="35" borderId="59" xfId="0" applyNumberFormat="1" applyFont="1" applyFill="1" applyBorder="1" applyAlignment="1">
      <alignment horizontal="left" vertical="center" wrapText="1" indent="1"/>
    </xf>
    <xf numFmtId="0" fontId="1" fillId="34" borderId="45" xfId="0" applyFont="1" applyFill="1" applyBorder="1" applyAlignment="1">
      <alignment horizontal="left" vertical="center" indent="1"/>
    </xf>
    <xf numFmtId="0" fontId="1" fillId="34" borderId="46" xfId="0" applyFont="1" applyFill="1" applyBorder="1" applyAlignment="1">
      <alignment horizontal="left" vertical="center" inden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Rot" xfId="50"/>
    <cellStyle name="Rote Zei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1"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4</xdr:row>
      <xdr:rowOff>38100</xdr:rowOff>
    </xdr:from>
    <xdr:to>
      <xdr:col>23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34427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4</xdr:row>
      <xdr:rowOff>38100</xdr:rowOff>
    </xdr:from>
    <xdr:to>
      <xdr:col>23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34427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4</xdr:row>
      <xdr:rowOff>38100</xdr:rowOff>
    </xdr:from>
    <xdr:to>
      <xdr:col>23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34427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4</xdr:row>
      <xdr:rowOff>38100</xdr:rowOff>
    </xdr:from>
    <xdr:to>
      <xdr:col>23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34427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4</xdr:row>
      <xdr:rowOff>38100</xdr:rowOff>
    </xdr:from>
    <xdr:to>
      <xdr:col>23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34427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4</xdr:row>
      <xdr:rowOff>38100</xdr:rowOff>
    </xdr:from>
    <xdr:to>
      <xdr:col>23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34427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4</xdr:row>
      <xdr:rowOff>38100</xdr:rowOff>
    </xdr:from>
    <xdr:to>
      <xdr:col>23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34427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4</xdr:row>
      <xdr:rowOff>38100</xdr:rowOff>
    </xdr:from>
    <xdr:to>
      <xdr:col>23</xdr:col>
      <xdr:colOff>609600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34427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4</xdr:row>
      <xdr:rowOff>38100</xdr:rowOff>
    </xdr:from>
    <xdr:to>
      <xdr:col>23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34427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4</xdr:row>
      <xdr:rowOff>38100</xdr:rowOff>
    </xdr:from>
    <xdr:to>
      <xdr:col>23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34427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4</xdr:row>
      <xdr:rowOff>38100</xdr:rowOff>
    </xdr:from>
    <xdr:to>
      <xdr:col>23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34427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4</xdr:row>
      <xdr:rowOff>38100</xdr:rowOff>
    </xdr:from>
    <xdr:to>
      <xdr:col>23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34427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5"/>
  <sheetViews>
    <sheetView showGridLines="0" showRowColHeaders="0" tabSelected="1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2" width="16.7109375" style="2" customWidth="1"/>
    <col min="13" max="13" width="4.140625" style="2" hidden="1" customWidth="1"/>
    <col min="14" max="19" width="10.140625" style="2" hidden="1" customWidth="1"/>
    <col min="20" max="20" width="10.00390625" style="2" hidden="1" customWidth="1"/>
    <col min="21" max="21" width="7.28125" style="2" hidden="1" customWidth="1"/>
    <col min="22" max="22" width="1.7109375" style="2" customWidth="1"/>
    <col min="23" max="23" width="27.57421875" style="3" customWidth="1"/>
    <col min="24" max="24" width="19.57421875" style="4" customWidth="1"/>
    <col min="25" max="25" width="2.28125" style="2" customWidth="1"/>
    <col min="26" max="26" width="4.00390625" style="2" customWidth="1"/>
    <col min="27" max="27" width="1.28515625" style="2" customWidth="1"/>
    <col min="28" max="28" width="36.421875" style="2" customWidth="1"/>
    <col min="29" max="30" width="11.57421875" style="2" customWidth="1"/>
    <col min="31" max="16384" width="11.57421875" style="2" customWidth="1"/>
  </cols>
  <sheetData>
    <row r="1" spans="2:24" ht="15" customHeight="1">
      <c r="B1" s="191" t="s">
        <v>58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2:30" ht="42" customHeight="1">
      <c r="B2" s="193" t="s">
        <v>18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5"/>
      <c r="Y2" s="7"/>
      <c r="Z2" s="7"/>
      <c r="AA2" s="7"/>
      <c r="AB2" s="7"/>
      <c r="AC2" s="7"/>
      <c r="AD2" s="7"/>
    </row>
    <row r="3" spans="2:30" ht="16.5" customHeight="1"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5"/>
      <c r="Y3" s="208"/>
      <c r="Z3" s="208"/>
      <c r="AA3" s="208"/>
      <c r="AB3" s="5"/>
      <c r="AC3" s="5"/>
      <c r="AD3" s="7"/>
    </row>
    <row r="4" spans="2:30" ht="15" customHeight="1">
      <c r="B4" s="166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208"/>
      <c r="Z4" s="208"/>
      <c r="AA4" s="208"/>
      <c r="AB4" s="5"/>
      <c r="AC4" s="5"/>
      <c r="AD4" s="48"/>
    </row>
    <row r="5" spans="2:27" ht="21" customHeight="1">
      <c r="B5" s="168" t="s">
        <v>19</v>
      </c>
      <c r="C5" s="169"/>
      <c r="D5" s="196"/>
      <c r="E5" s="197"/>
      <c r="F5" s="197"/>
      <c r="G5" s="197"/>
      <c r="H5" s="197"/>
      <c r="I5" s="197"/>
      <c r="J5" s="197"/>
      <c r="K5" s="198"/>
      <c r="L5" s="144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6"/>
      <c r="Y5" s="208"/>
      <c r="Z5" s="208"/>
      <c r="AA5" s="208"/>
    </row>
    <row r="6" spans="2:27" ht="21" customHeight="1">
      <c r="B6" s="205" t="s">
        <v>21</v>
      </c>
      <c r="C6" s="206"/>
      <c r="D6" s="184"/>
      <c r="E6" s="185"/>
      <c r="F6" s="185"/>
      <c r="G6" s="199"/>
      <c r="H6" s="199"/>
      <c r="I6" s="199"/>
      <c r="J6" s="199"/>
      <c r="K6" s="200"/>
      <c r="L6" s="147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9"/>
      <c r="Y6" s="208"/>
      <c r="Z6" s="208"/>
      <c r="AA6" s="208"/>
    </row>
    <row r="7" spans="2:27" ht="21" customHeight="1">
      <c r="B7" s="216" t="s">
        <v>20</v>
      </c>
      <c r="C7" s="217"/>
      <c r="D7" s="201"/>
      <c r="E7" s="202"/>
      <c r="F7" s="202"/>
      <c r="G7" s="197"/>
      <c r="H7" s="197"/>
      <c r="I7" s="197"/>
      <c r="J7" s="197"/>
      <c r="K7" s="198"/>
      <c r="L7" s="147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9"/>
      <c r="Y7" s="208"/>
      <c r="Z7" s="208"/>
      <c r="AA7" s="208"/>
    </row>
    <row r="8" spans="2:27" ht="21" customHeight="1">
      <c r="B8" s="218" t="s">
        <v>22</v>
      </c>
      <c r="C8" s="219"/>
      <c r="D8" s="184"/>
      <c r="E8" s="185"/>
      <c r="F8" s="185"/>
      <c r="G8" s="186"/>
      <c r="H8" s="186"/>
      <c r="I8" s="186"/>
      <c r="J8" s="186"/>
      <c r="K8" s="186"/>
      <c r="L8" s="147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  <c r="Y8" s="208"/>
      <c r="Z8" s="208"/>
      <c r="AA8" s="208"/>
    </row>
    <row r="9" spans="2:27" ht="7.5" customHeight="1">
      <c r="B9" s="155"/>
      <c r="C9" s="156"/>
      <c r="D9" s="156"/>
      <c r="E9" s="156"/>
      <c r="F9" s="156"/>
      <c r="G9" s="156"/>
      <c r="H9" s="156"/>
      <c r="I9" s="156"/>
      <c r="J9" s="156"/>
      <c r="K9" s="156"/>
      <c r="L9" s="147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9"/>
      <c r="Y9" s="208"/>
      <c r="Z9" s="208"/>
      <c r="AA9" s="208"/>
    </row>
    <row r="10" spans="2:27" ht="21" customHeight="1">
      <c r="B10" s="209" t="s">
        <v>4</v>
      </c>
      <c r="C10" s="210"/>
      <c r="D10" s="211">
        <v>40909</v>
      </c>
      <c r="E10" s="212"/>
      <c r="F10" s="212"/>
      <c r="G10" s="213"/>
      <c r="H10" s="214" t="s">
        <v>5</v>
      </c>
      <c r="I10" s="215"/>
      <c r="J10" s="221">
        <v>10</v>
      </c>
      <c r="K10" s="222"/>
      <c r="L10" s="150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2"/>
      <c r="Y10" s="208"/>
      <c r="Z10" s="208"/>
      <c r="AA10" s="208"/>
    </row>
    <row r="11" spans="2:27" s="6" customFormat="1" ht="12.75" customHeight="1"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8"/>
      <c r="Z11" s="208"/>
      <c r="AA11" s="208"/>
    </row>
    <row r="12" spans="2:30" ht="21" customHeight="1">
      <c r="B12" s="189" t="s">
        <v>23</v>
      </c>
      <c r="C12" s="153" t="s">
        <v>36</v>
      </c>
      <c r="D12" s="154"/>
      <c r="E12" s="153" t="s">
        <v>37</v>
      </c>
      <c r="F12" s="220"/>
      <c r="G12" s="36" t="s">
        <v>26</v>
      </c>
      <c r="H12" s="36" t="s">
        <v>28</v>
      </c>
      <c r="I12" s="36" t="s">
        <v>28</v>
      </c>
      <c r="J12" s="36" t="s">
        <v>29</v>
      </c>
      <c r="K12" s="36" t="s">
        <v>30</v>
      </c>
      <c r="L12" s="37" t="s">
        <v>30</v>
      </c>
      <c r="M12" s="104"/>
      <c r="N12" s="109" t="s">
        <v>52</v>
      </c>
      <c r="O12" s="109" t="s">
        <v>53</v>
      </c>
      <c r="P12" s="110" t="s">
        <v>54</v>
      </c>
      <c r="Q12" s="111">
        <v>41267</v>
      </c>
      <c r="R12" s="111">
        <v>41274</v>
      </c>
      <c r="S12" s="110" t="s">
        <v>55</v>
      </c>
      <c r="T12" s="110" t="s">
        <v>56</v>
      </c>
      <c r="U12" s="110" t="s">
        <v>57</v>
      </c>
      <c r="V12" s="9"/>
      <c r="W12" s="159" t="s">
        <v>31</v>
      </c>
      <c r="X12" s="160"/>
      <c r="Y12" s="208"/>
      <c r="Z12" s="208"/>
      <c r="AA12" s="208"/>
      <c r="AB12" s="187" t="s">
        <v>44</v>
      </c>
      <c r="AC12" s="142">
        <f>YEAR(Beginndatum_1)</f>
        <v>2012</v>
      </c>
      <c r="AD12" s="157" t="s">
        <v>38</v>
      </c>
    </row>
    <row r="13" spans="2:30" ht="21" customHeight="1">
      <c r="B13" s="190"/>
      <c r="C13" s="47" t="s">
        <v>24</v>
      </c>
      <c r="D13" s="47" t="s">
        <v>25</v>
      </c>
      <c r="E13" s="47" t="s">
        <v>24</v>
      </c>
      <c r="F13" s="47" t="s">
        <v>25</v>
      </c>
      <c r="G13" s="38" t="s">
        <v>27</v>
      </c>
      <c r="H13" s="39">
        <v>0.25</v>
      </c>
      <c r="I13" s="39">
        <v>0.4</v>
      </c>
      <c r="J13" s="39">
        <v>0.5</v>
      </c>
      <c r="K13" s="39">
        <v>1.25</v>
      </c>
      <c r="L13" s="40">
        <v>1.5</v>
      </c>
      <c r="M13" s="105"/>
      <c r="N13" s="105"/>
      <c r="O13" s="105"/>
      <c r="P13" s="105"/>
      <c r="Q13" s="105"/>
      <c r="R13" s="105"/>
      <c r="S13" s="105"/>
      <c r="T13" s="105"/>
      <c r="U13" s="105"/>
      <c r="V13" s="9"/>
      <c r="W13" s="161"/>
      <c r="X13" s="162"/>
      <c r="Y13" s="208"/>
      <c r="Z13" s="208"/>
      <c r="AA13" s="208"/>
      <c r="AB13" s="188"/>
      <c r="AC13" s="143"/>
      <c r="AD13" s="158"/>
    </row>
    <row r="14" spans="2:30" ht="21" customHeight="1">
      <c r="B14" s="16">
        <f>Beginndatum_1</f>
        <v>40909</v>
      </c>
      <c r="C14" s="86"/>
      <c r="D14" s="86"/>
      <c r="E14" s="86"/>
      <c r="F14" s="87"/>
      <c r="G14" s="113">
        <f>IF(B14&lt;&gt;"",D14+IF(D14&lt;C14,1,0)-C14+F14+IF(F14&lt;E14,1,0)-E14,"")</f>
        <v>0</v>
      </c>
      <c r="H14" s="114">
        <f>IF(B14&lt;&gt;"",MAX(IF(AND(D14&lt;&gt;"",C14&lt;&gt;""),IF(D14&gt;IF(C14=1,0,C14),((MIN(D14,6/24)-MIN(IF(C14=1,0,C14),6/24))+(MAX(D14,20/24)-MAX(IF(C14=1,0,C14),20/24))),(1-MAX(C14,20/24)+MIN(D14,6/24))),0)+IF(AND(F14&lt;&gt;"",E14&lt;&gt;""),IF(F14&gt;IF(E14=1,0,E14),((MIN(F14,6/24)-MIN(IF(E14=1,0,E14),6/24))+(MAX(F14,20/24)-MAX(IF(E14=1,0,E14),20/24))),(1-MAX(E14,20/24)+MIN(F14,6/24))),0)-I14,0),"")</f>
        <v>0</v>
      </c>
      <c r="I14" s="115">
        <f>IF(B14&lt;&gt;"",IF(IF(C14=1,0,C14)&gt;D14,MIN(D14,4/24),0)+IF(IF(E14=1,0,E14)&gt;F14,MIN(F14,4/24),0),"")</f>
        <v>0</v>
      </c>
      <c r="J14" s="114">
        <f>IF(B14&lt;&gt;"",IF(AND(N14=1,O14=0,P14=0),G14-IF(OR(Q14=1,R14=1),(IF(IF(C14=1,0,C14)&gt;D14,1-MAX(C14,14/24)+D14,MAX(D14,14/24)-MAX(C14,14/24))+IF(IF(E14=1,0,E14)&gt;F14,1-MAX(E14,14/24)+F14,MAX(F14,14/24)-MAX(E14,14/24))),(IF(OR(T14=1,U14=1),IF(IF(C14=1,0,C14)&gt;D14,D14,0)+IF(IF(E14=1,0,E14)&gt;F14,F14,0),IF(IF(C14=1,0,C14)&gt;D14,MAX(D14,4/24)-4/24,0)+IF(IF(E14=1,0,E14)&gt;F14,MAX(F14,4/24)-4/24,0)))),0)+IF(AND(S14=1,T14=0,U14=0),IF(OR(N14=1,O14=1,P14=1,Q14=1,R14=1),(IF(C14&gt;D14,(MAX(D14,4/24)-(4/24)),0)+IF(E14&gt;F14,(MAX(F14,4/24)-(4/24)),0)),(IF(C14&gt;D14,D14,0)+IF(E14&gt;F14,F14,0))),0),"")</f>
        <v>0</v>
      </c>
      <c r="K14" s="116">
        <f>IF(B14&lt;&gt;"",IF(AND(OR(O14=1,R14=1),P14=0),G14-(IF(U14=1,IF(IF(C14=1,0,C14)&gt;D14,D14,0)+IF(IF(E14=1,0,E14)&gt;F14,F14,0),IF(IF(C14=1,0,C14)&gt;D14,MAX(D14,4/24)-4/24,0)+IF(IF(E14=1,0,E14)&gt;F14,MAX(F14,4/24)-4/24,0)))-IF(R14=1,(IF(IF(C14=1,0,C14)&gt;D14,14/24-MIN(IF(C14=1,0,C14),14/24),MIN(IF(D14=0,1,D14),14/24)-MIN(IF(C14=1,0,C14),14/24))+IF(IF(E14=1,0,E14)&gt;F14,14/24-MIN(IF(E14=1,0,E14),14/24),MIN(IF(F14=0,1,F14),14/24)-MIN(IF(E14=1,0,E14),14/24))),0),0)+IF(AND(T14=1,U14=0),IF(OR(O14=1,P14=1,Q14=1,R14=1),(IF(C14&gt;D14,(MAX(D14,4/24)-(4/24)),0)+IF(E14&gt;F14,(MAX(F14,4/24)-(4/24)),0)),(IF(C14&gt;D14,D14,0)+IF(E14&gt;F14,F14,0))),0),"")</f>
        <v>0</v>
      </c>
      <c r="L14" s="117">
        <f>IF(B14&lt;&gt;"",IF(OR(P14=1,Q14=1),G14-(IF(IF(C14=1,0,C14)&gt;D14,MAX(D14,4/24)-4/24,0)+IF(IF(E14=1,0,E14)&gt;F14,MAX(F14,4/24)-4/24,0))-IF(Q14=1,(IF(IF(C14=1,0,C14)&gt;D14,14/24-MIN(IF(C14=1,0,C14),14/24),MIN(IF(D14=0,1,D14),14/24)-MIN(IF(C14=1,0,C14),14/24))+IF(IF(E14=1,0,E14)&gt;F14,14/24-MIN(IF(E14=1,0,E14),14/24),MIN(IF(F14=0,1,F14),14/24)-MIN(IF(E14=1,0,E14),14/24))),0),0)+IF(U14=1,IF(OR(P14=1,Q14=1),(IF(C14&gt;D14,(MAX(D14,4/24)-(4/24)),0)+IF(E14&gt;F14,(MAX(F14,4/24)-(4/24)),0)),(IF(C14&gt;D14,D14,0)+IF(E14&gt;F14,F14,0))),0),"")</f>
        <v>0</v>
      </c>
      <c r="M14" s="106"/>
      <c r="N14" s="112">
        <f>IF(ISNUMBER(B14),IF(WEEKDAY(B14,1)=1,1,0),0)</f>
        <v>1</v>
      </c>
      <c r="O14" s="112">
        <f aca="true" t="shared" si="0" ref="O14:O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1</v>
      </c>
      <c r="P14" s="112">
        <f aca="true" t="shared" si="1" ref="P14:P44">IF(ISNUMBER(B14),IF(OR(B14=Weihnachtstag_1_1,B14=Weihnachtstag_2_1,B14=Tag_der_Arbeit_1),1,0),0)</f>
        <v>0</v>
      </c>
      <c r="Q14" s="112">
        <f aca="true" t="shared" si="2" ref="Q14:Q44">IF(ISNUMBER(B14),IF(B14=Heiligabend_1,1,0),0)</f>
        <v>0</v>
      </c>
      <c r="R14" s="112">
        <f aca="true" t="shared" si="3" ref="R14:R44">IF(ISNUMBER(B14),IF(B14=Sylvester_1,1,0),0)</f>
        <v>0</v>
      </c>
      <c r="S14" s="112">
        <f>IF(ISNUMBER(B14),IF(WEEKDAY(B14+1,1)=1,1,0),0)</f>
        <v>0</v>
      </c>
      <c r="T14" s="112">
        <f aca="true" t="shared" si="4" ref="T14:T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U14" s="112">
        <f aca="true" t="shared" si="5" ref="U14:U44">IF(ISNUMBER(B14),IF(OR(B14+1=Weihnachtstag_1_1,B14+1=Weihnachtstag_2_1,B14+1=Tag_der_Arbeit_1),1,0),0)</f>
        <v>0</v>
      </c>
      <c r="V14" s="22"/>
      <c r="W14" s="182"/>
      <c r="X14" s="183"/>
      <c r="Y14" s="208"/>
      <c r="Z14" s="208"/>
      <c r="AA14" s="208"/>
      <c r="AB14" s="51" t="s">
        <v>0</v>
      </c>
      <c r="AC14" s="52">
        <f>DATE(AC12,1,1)</f>
        <v>40909</v>
      </c>
      <c r="AD14" s="53">
        <v>125</v>
      </c>
    </row>
    <row r="15" spans="2:30" ht="21" customHeight="1">
      <c r="B15" s="17">
        <f>IF(B14&lt;&gt;"",IF(MONTH(Beginndatum_1)=MONTH(B14+1),B14+1,""),"")</f>
        <v>40910</v>
      </c>
      <c r="C15" s="88"/>
      <c r="D15" s="88"/>
      <c r="E15" s="88"/>
      <c r="F15" s="88"/>
      <c r="G15" s="118">
        <f aca="true" t="shared" si="6" ref="G15:G44">IF(B15&lt;&gt;"",D15+IF(D15&lt;C15,1,0)-C15+F15+IF(F15&lt;E15,1,0)-E15,"")</f>
        <v>0</v>
      </c>
      <c r="H15" s="119">
        <f aca="true" t="shared" si="7" ref="H15:H44">IF(B15&lt;&gt;"",MAX(IF(AND(D15&lt;&gt;"",C15&lt;&gt;""),IF(D15&gt;IF(C15=1,0,C15),((MIN(D15,6/24)-MIN(IF(C15=1,0,C15),6/24))+(MAX(D15,20/24)-MAX(IF(C15=1,0,C15),20/24))),(1-MAX(C15,20/24)+MIN(D15,6/24))),0)+IF(AND(F15&lt;&gt;"",E15&lt;&gt;""),IF(F15&gt;IF(E15=1,0,E15),((MIN(F15,6/24)-MIN(IF(E15=1,0,E15),6/24))+(MAX(F15,20/24)-MAX(IF(E15=1,0,E15),20/24))),(1-MAX(E15,20/24)+MIN(F15,6/24))),0)-I15,0),"")</f>
        <v>0</v>
      </c>
      <c r="I15" s="118">
        <f aca="true" t="shared" si="8" ref="I15:I44">IF(B15&lt;&gt;"",IF(IF(C15=1,0,C15)&gt;D15,MIN(D15,4/24),0)+IF(IF(E15=1,0,E15)&gt;F15,MIN(F15,4/24),0),"")</f>
        <v>0</v>
      </c>
      <c r="J15" s="119">
        <f aca="true" t="shared" si="9" ref="J15:J44">IF(B15&lt;&gt;"",IF(AND(N15=1,O15=0,P15=0),G15-IF(OR(Q15=1,R15=1),(IF(IF(C15=1,0,C15)&gt;D15,1-MAX(C15,14/24)+D15,MAX(D15,14/24)-MAX(C15,14/24))+IF(IF(E15=1,0,E15)&gt;F15,1-MAX(E15,14/24)+F15,MAX(F15,14/24)-MAX(E15,14/24))),(IF(OR(T15=1,U15=1),IF(IF(C15=1,0,C15)&gt;D15,D15,0)+IF(IF(E15=1,0,E15)&gt;F15,F15,0),IF(IF(C15=1,0,C15)&gt;D15,MAX(D15,4/24)-4/24,0)+IF(IF(E15=1,0,E15)&gt;F15,MAX(F15,4/24)-4/24,0)))),0)+IF(AND(S15=1,T15=0,U15=0),IF(OR(N15=1,O15=1,P15=1,Q15=1,R15=1),(IF(C15&gt;D15,(MAX(D15,4/24)-(4/24)),0)+IF(E15&gt;F15,(MAX(F15,4/24)-(4/24)),0)),(IF(C15&gt;D15,D15,0)+IF(E15&gt;F15,F15,0))),0),"")</f>
        <v>0</v>
      </c>
      <c r="K15" s="120">
        <f aca="true" t="shared" si="10" ref="K15:K44">IF(B15&lt;&gt;"",IF(AND(OR(O15=1,R15=1),P15=0),G15-(IF(U15=1,IF(IF(C15=1,0,C15)&gt;D15,D15,0)+IF(IF(E15=1,0,E15)&gt;F15,F15,0),IF(IF(C15=1,0,C15)&gt;D15,MAX(D15,4/24)-4/24,0)+IF(IF(E15=1,0,E15)&gt;F15,MAX(F15,4/24)-4/24,0)))-IF(R15=1,(IF(IF(C15=1,0,C15)&gt;D15,14/24-MIN(IF(C15=1,0,C15),14/24),MIN(IF(D15=0,1,D15),14/24)-MIN(IF(C15=1,0,C15),14/24))+IF(IF(E15=1,0,E15)&gt;F15,14/24-MIN(IF(E15=1,0,E15),14/24),MIN(IF(F15=0,1,F15),14/24)-MIN(IF(E15=1,0,E15),14/24))),0),0)+IF(AND(T15=1,U15=0),IF(OR(O15=1,P15=1,Q15=1,R15=1),(IF(C15&gt;D15,(MAX(D15,4/24)-(4/24)),0)+IF(E15&gt;F15,(MAX(F15,4/24)-(4/24)),0)),(IF(C15&gt;D15,D15,0)+IF(E15&gt;F15,F15,0))),0),"")</f>
        <v>0</v>
      </c>
      <c r="L15" s="121">
        <f aca="true" t="shared" si="11" ref="L15:L44">IF(B15&lt;&gt;"",IF(OR(P15=1,Q15=1),G15-(IF(IF(C15=1,0,C15)&gt;D15,MAX(D15,4/24)-4/24,0)+IF(IF(E15=1,0,E15)&gt;F15,MAX(F15,4/24)-4/24,0))-IF(Q15=1,(IF(IF(C15=1,0,C15)&gt;D15,14/24-MIN(IF(C15=1,0,C15),14/24),MIN(IF(D15=0,1,D15),14/24)-MIN(IF(C15=1,0,C15),14/24))+IF(IF(E15=1,0,E15)&gt;F15,14/24-MIN(IF(E15=1,0,E15),14/24),MIN(IF(F15=0,1,F15),14/24)-MIN(IF(E15=1,0,E15),14/24))),0),0)+IF(U15=1,IF(OR(P15=1,Q15=1),(IF(C15&gt;D15,(MAX(D15,4/24)-(4/24)),0)+IF(E15&gt;F15,(MAX(F15,4/24)-(4/24)),0)),(IF(C15&gt;D15,D15,0)+IF(E15&gt;F15,F15,0))),0),"")</f>
        <v>0</v>
      </c>
      <c r="M15" s="107"/>
      <c r="N15" s="112">
        <f aca="true" t="shared" si="12" ref="N15:N44">IF(ISNUMBER(B15),IF(WEEKDAY(B15,1)=1,1,0),0)</f>
        <v>0</v>
      </c>
      <c r="O15" s="112">
        <f t="shared" si="0"/>
        <v>0</v>
      </c>
      <c r="P15" s="112">
        <f t="shared" si="1"/>
        <v>0</v>
      </c>
      <c r="Q15" s="112">
        <f t="shared" si="2"/>
        <v>0</v>
      </c>
      <c r="R15" s="112">
        <f t="shared" si="3"/>
        <v>0</v>
      </c>
      <c r="S15" s="112">
        <f aca="true" t="shared" si="13" ref="S15:S44">IF(ISNUMBER(B15),IF(WEEKDAY(B15+1,1)=1,1,0),0)</f>
        <v>0</v>
      </c>
      <c r="T15" s="112">
        <f t="shared" si="4"/>
        <v>0</v>
      </c>
      <c r="U15" s="112">
        <f t="shared" si="5"/>
        <v>0</v>
      </c>
      <c r="V15" s="9"/>
      <c r="W15" s="23" t="s">
        <v>17</v>
      </c>
      <c r="X15" s="24">
        <f>(Stunden_1*24)*Stundenlohn_1</f>
        <v>0</v>
      </c>
      <c r="Y15" s="208"/>
      <c r="Z15" s="208"/>
      <c r="AA15" s="208"/>
      <c r="AB15" s="54" t="s">
        <v>1</v>
      </c>
      <c r="AC15" s="55">
        <f>Ostersonntag_1-2</f>
        <v>41005</v>
      </c>
      <c r="AD15" s="56">
        <v>125</v>
      </c>
    </row>
    <row r="16" spans="2:30" ht="21" customHeight="1">
      <c r="B16" s="18">
        <f aca="true" t="shared" si="14" ref="B16:B44">IF(B15&lt;&gt;"",IF(MONTH(Beginndatum_1)=MONTH(B15+1),B15+1,""),"")</f>
        <v>40911</v>
      </c>
      <c r="C16" s="88"/>
      <c r="D16" s="88"/>
      <c r="E16" s="88"/>
      <c r="F16" s="88"/>
      <c r="G16" s="118">
        <f t="shared" si="6"/>
        <v>0</v>
      </c>
      <c r="H16" s="119">
        <f t="shared" si="7"/>
        <v>0</v>
      </c>
      <c r="I16" s="118">
        <f t="shared" si="8"/>
        <v>0</v>
      </c>
      <c r="J16" s="119">
        <f t="shared" si="9"/>
        <v>0</v>
      </c>
      <c r="K16" s="120">
        <f t="shared" si="10"/>
        <v>0</v>
      </c>
      <c r="L16" s="121">
        <f t="shared" si="11"/>
        <v>0</v>
      </c>
      <c r="M16" s="107"/>
      <c r="N16" s="112">
        <f t="shared" si="12"/>
        <v>0</v>
      </c>
      <c r="O16" s="112">
        <f t="shared" si="0"/>
        <v>0</v>
      </c>
      <c r="P16" s="112">
        <f t="shared" si="1"/>
        <v>0</v>
      </c>
      <c r="Q16" s="112">
        <f t="shared" si="2"/>
        <v>0</v>
      </c>
      <c r="R16" s="112">
        <f t="shared" si="3"/>
        <v>0</v>
      </c>
      <c r="S16" s="112">
        <f t="shared" si="13"/>
        <v>0</v>
      </c>
      <c r="T16" s="112">
        <f t="shared" si="4"/>
        <v>0</v>
      </c>
      <c r="U16" s="112">
        <f t="shared" si="5"/>
        <v>0</v>
      </c>
      <c r="V16" s="9"/>
      <c r="W16" s="25" t="s">
        <v>11</v>
      </c>
      <c r="X16" s="26">
        <f>(Nachtstd_25_1*24)*(Stundenlohn_1*25%)</f>
        <v>0</v>
      </c>
      <c r="Y16" s="208"/>
      <c r="Z16" s="208"/>
      <c r="AA16" s="208"/>
      <c r="AB16" s="54" t="s">
        <v>3</v>
      </c>
      <c r="AC16" s="55">
        <f>Ostersonntag_1+1</f>
        <v>41008</v>
      </c>
      <c r="AD16" s="56">
        <v>125</v>
      </c>
    </row>
    <row r="17" spans="2:30" ht="21" customHeight="1">
      <c r="B17" s="18">
        <f t="shared" si="14"/>
        <v>40912</v>
      </c>
      <c r="C17" s="88"/>
      <c r="D17" s="88"/>
      <c r="E17" s="88"/>
      <c r="F17" s="88"/>
      <c r="G17" s="118">
        <f t="shared" si="6"/>
        <v>0</v>
      </c>
      <c r="H17" s="119">
        <f t="shared" si="7"/>
        <v>0</v>
      </c>
      <c r="I17" s="118">
        <f t="shared" si="8"/>
        <v>0</v>
      </c>
      <c r="J17" s="119">
        <f t="shared" si="9"/>
        <v>0</v>
      </c>
      <c r="K17" s="120">
        <f t="shared" si="10"/>
        <v>0</v>
      </c>
      <c r="L17" s="121">
        <f t="shared" si="11"/>
        <v>0</v>
      </c>
      <c r="M17" s="107"/>
      <c r="N17" s="112">
        <f t="shared" si="12"/>
        <v>0</v>
      </c>
      <c r="O17" s="112">
        <f t="shared" si="0"/>
        <v>0</v>
      </c>
      <c r="P17" s="112">
        <f t="shared" si="1"/>
        <v>0</v>
      </c>
      <c r="Q17" s="112">
        <f t="shared" si="2"/>
        <v>0</v>
      </c>
      <c r="R17" s="112">
        <f t="shared" si="3"/>
        <v>0</v>
      </c>
      <c r="S17" s="112">
        <f t="shared" si="13"/>
        <v>0</v>
      </c>
      <c r="T17" s="112">
        <f t="shared" si="4"/>
        <v>0</v>
      </c>
      <c r="U17" s="112">
        <f t="shared" si="5"/>
        <v>0</v>
      </c>
      <c r="V17" s="9"/>
      <c r="W17" s="25" t="s">
        <v>13</v>
      </c>
      <c r="X17" s="26">
        <f>(Nachtstd_40_1*24)*(Stundenlohn_1*40%)</f>
        <v>0</v>
      </c>
      <c r="Y17" s="208"/>
      <c r="Z17" s="208"/>
      <c r="AA17" s="208"/>
      <c r="AB17" s="54" t="s">
        <v>6</v>
      </c>
      <c r="AC17" s="55">
        <f>DATE(AC12,5,1)</f>
        <v>41030</v>
      </c>
      <c r="AD17" s="56">
        <v>150</v>
      </c>
    </row>
    <row r="18" spans="2:30" ht="21" customHeight="1">
      <c r="B18" s="18">
        <f t="shared" si="14"/>
        <v>40913</v>
      </c>
      <c r="C18" s="88"/>
      <c r="D18" s="88"/>
      <c r="E18" s="88"/>
      <c r="F18" s="88"/>
      <c r="G18" s="118">
        <f t="shared" si="6"/>
        <v>0</v>
      </c>
      <c r="H18" s="119">
        <f t="shared" si="7"/>
        <v>0</v>
      </c>
      <c r="I18" s="118">
        <f t="shared" si="8"/>
        <v>0</v>
      </c>
      <c r="J18" s="119">
        <f t="shared" si="9"/>
        <v>0</v>
      </c>
      <c r="K18" s="120">
        <f t="shared" si="10"/>
        <v>0</v>
      </c>
      <c r="L18" s="121">
        <f t="shared" si="11"/>
        <v>0</v>
      </c>
      <c r="M18" s="107"/>
      <c r="N18" s="112">
        <f t="shared" si="12"/>
        <v>0</v>
      </c>
      <c r="O18" s="112">
        <f t="shared" si="0"/>
        <v>0</v>
      </c>
      <c r="P18" s="112">
        <f t="shared" si="1"/>
        <v>0</v>
      </c>
      <c r="Q18" s="112">
        <f t="shared" si="2"/>
        <v>0</v>
      </c>
      <c r="R18" s="112">
        <f t="shared" si="3"/>
        <v>0</v>
      </c>
      <c r="S18" s="112">
        <f t="shared" si="13"/>
        <v>0</v>
      </c>
      <c r="T18" s="112">
        <f t="shared" si="4"/>
        <v>1</v>
      </c>
      <c r="U18" s="112">
        <f t="shared" si="5"/>
        <v>0</v>
      </c>
      <c r="V18" s="9"/>
      <c r="W18" s="25" t="s">
        <v>14</v>
      </c>
      <c r="X18" s="26">
        <f>(Sonntagsstd_1*24)*(Stundenlohn_1*50%)</f>
        <v>0</v>
      </c>
      <c r="Y18" s="208"/>
      <c r="Z18" s="208"/>
      <c r="AA18" s="208"/>
      <c r="AB18" s="54" t="s">
        <v>7</v>
      </c>
      <c r="AC18" s="55">
        <f>Ostersonntag_1+39</f>
        <v>41046</v>
      </c>
      <c r="AD18" s="56">
        <v>125</v>
      </c>
    </row>
    <row r="19" spans="2:30" ht="21" customHeight="1">
      <c r="B19" s="18">
        <f t="shared" si="14"/>
        <v>40914</v>
      </c>
      <c r="C19" s="88"/>
      <c r="D19" s="88"/>
      <c r="E19" s="88"/>
      <c r="F19" s="88"/>
      <c r="G19" s="118">
        <f t="shared" si="6"/>
        <v>0</v>
      </c>
      <c r="H19" s="119">
        <f t="shared" si="7"/>
        <v>0</v>
      </c>
      <c r="I19" s="118">
        <f t="shared" si="8"/>
        <v>0</v>
      </c>
      <c r="J19" s="119">
        <f t="shared" si="9"/>
        <v>0</v>
      </c>
      <c r="K19" s="120">
        <f t="shared" si="10"/>
        <v>0</v>
      </c>
      <c r="L19" s="121">
        <f t="shared" si="11"/>
        <v>0</v>
      </c>
      <c r="M19" s="107"/>
      <c r="N19" s="112">
        <f t="shared" si="12"/>
        <v>0</v>
      </c>
      <c r="O19" s="112">
        <f t="shared" si="0"/>
        <v>1</v>
      </c>
      <c r="P19" s="112">
        <f t="shared" si="1"/>
        <v>0</v>
      </c>
      <c r="Q19" s="112">
        <f t="shared" si="2"/>
        <v>0</v>
      </c>
      <c r="R19" s="112">
        <f t="shared" si="3"/>
        <v>0</v>
      </c>
      <c r="S19" s="112">
        <f t="shared" si="13"/>
        <v>0</v>
      </c>
      <c r="T19" s="112">
        <f t="shared" si="4"/>
        <v>0</v>
      </c>
      <c r="U19" s="112">
        <f t="shared" si="5"/>
        <v>0</v>
      </c>
      <c r="V19" s="9"/>
      <c r="W19" s="27" t="s">
        <v>15</v>
      </c>
      <c r="X19" s="26">
        <f>(Feiertagsstd_125_1*24)*(Stundenlohn_1*125%)</f>
        <v>0</v>
      </c>
      <c r="Y19" s="208"/>
      <c r="Z19" s="208"/>
      <c r="AA19" s="208"/>
      <c r="AB19" s="54" t="s">
        <v>8</v>
      </c>
      <c r="AC19" s="55">
        <f>Ostersonntag_1+50</f>
        <v>41057</v>
      </c>
      <c r="AD19" s="56">
        <v>125</v>
      </c>
    </row>
    <row r="20" spans="2:30" ht="21" customHeight="1">
      <c r="B20" s="18">
        <f t="shared" si="14"/>
        <v>40915</v>
      </c>
      <c r="C20" s="88"/>
      <c r="D20" s="88"/>
      <c r="E20" s="88"/>
      <c r="F20" s="88"/>
      <c r="G20" s="118">
        <f t="shared" si="6"/>
        <v>0</v>
      </c>
      <c r="H20" s="119">
        <f t="shared" si="7"/>
        <v>0</v>
      </c>
      <c r="I20" s="118">
        <f t="shared" si="8"/>
        <v>0</v>
      </c>
      <c r="J20" s="119">
        <f t="shared" si="9"/>
        <v>0</v>
      </c>
      <c r="K20" s="120">
        <f t="shared" si="10"/>
        <v>0</v>
      </c>
      <c r="L20" s="121">
        <f t="shared" si="11"/>
        <v>0</v>
      </c>
      <c r="M20" s="107"/>
      <c r="N20" s="112">
        <f t="shared" si="12"/>
        <v>0</v>
      </c>
      <c r="O20" s="112">
        <f t="shared" si="0"/>
        <v>0</v>
      </c>
      <c r="P20" s="112">
        <f t="shared" si="1"/>
        <v>0</v>
      </c>
      <c r="Q20" s="112">
        <f t="shared" si="2"/>
        <v>0</v>
      </c>
      <c r="R20" s="112">
        <f t="shared" si="3"/>
        <v>0</v>
      </c>
      <c r="S20" s="112">
        <f t="shared" si="13"/>
        <v>1</v>
      </c>
      <c r="T20" s="112">
        <f t="shared" si="4"/>
        <v>0</v>
      </c>
      <c r="U20" s="112">
        <f t="shared" si="5"/>
        <v>0</v>
      </c>
      <c r="V20" s="9"/>
      <c r="W20" s="28" t="s">
        <v>16</v>
      </c>
      <c r="X20" s="29">
        <f>(Feiertagsstd_150_1*24)*(Stundenlohn_1*150%)</f>
        <v>0</v>
      </c>
      <c r="Y20" s="208"/>
      <c r="Z20" s="208"/>
      <c r="AA20" s="208"/>
      <c r="AB20" s="54" t="s">
        <v>9</v>
      </c>
      <c r="AC20" s="55">
        <f>DATE(AC12,10,3)</f>
        <v>41185</v>
      </c>
      <c r="AD20" s="56">
        <v>125</v>
      </c>
    </row>
    <row r="21" spans="2:30" ht="21" customHeight="1">
      <c r="B21" s="18">
        <f t="shared" si="14"/>
        <v>40916</v>
      </c>
      <c r="C21" s="88"/>
      <c r="D21" s="88"/>
      <c r="E21" s="88"/>
      <c r="F21" s="88"/>
      <c r="G21" s="118">
        <f t="shared" si="6"/>
        <v>0</v>
      </c>
      <c r="H21" s="119">
        <f t="shared" si="7"/>
        <v>0</v>
      </c>
      <c r="I21" s="118">
        <f t="shared" si="8"/>
        <v>0</v>
      </c>
      <c r="J21" s="119">
        <f t="shared" si="9"/>
        <v>0</v>
      </c>
      <c r="K21" s="120">
        <f t="shared" si="10"/>
        <v>0</v>
      </c>
      <c r="L21" s="121">
        <f t="shared" si="11"/>
        <v>0</v>
      </c>
      <c r="M21" s="107"/>
      <c r="N21" s="112">
        <f t="shared" si="12"/>
        <v>1</v>
      </c>
      <c r="O21" s="112">
        <f t="shared" si="0"/>
        <v>0</v>
      </c>
      <c r="P21" s="112">
        <f t="shared" si="1"/>
        <v>0</v>
      </c>
      <c r="Q21" s="112">
        <f t="shared" si="2"/>
        <v>0</v>
      </c>
      <c r="R21" s="112">
        <f t="shared" si="3"/>
        <v>0</v>
      </c>
      <c r="S21" s="112">
        <f t="shared" si="13"/>
        <v>0</v>
      </c>
      <c r="T21" s="112">
        <f t="shared" si="4"/>
        <v>0</v>
      </c>
      <c r="U21" s="112">
        <f t="shared" si="5"/>
        <v>0</v>
      </c>
      <c r="V21" s="9"/>
      <c r="W21" s="30"/>
      <c r="X21" s="31"/>
      <c r="Y21" s="208"/>
      <c r="Z21" s="208"/>
      <c r="AA21" s="208"/>
      <c r="AB21" s="57" t="s">
        <v>34</v>
      </c>
      <c r="AC21" s="66">
        <f>DATE(AC12,12,24)</f>
        <v>41267</v>
      </c>
      <c r="AD21" s="56">
        <v>150</v>
      </c>
    </row>
    <row r="22" spans="2:30" ht="21" customHeight="1">
      <c r="B22" s="18">
        <f t="shared" si="14"/>
        <v>40917</v>
      </c>
      <c r="C22" s="88"/>
      <c r="D22" s="88"/>
      <c r="E22" s="88"/>
      <c r="F22" s="88"/>
      <c r="G22" s="118">
        <f t="shared" si="6"/>
        <v>0</v>
      </c>
      <c r="H22" s="119">
        <f t="shared" si="7"/>
        <v>0</v>
      </c>
      <c r="I22" s="118">
        <f t="shared" si="8"/>
        <v>0</v>
      </c>
      <c r="J22" s="119">
        <f t="shared" si="9"/>
        <v>0</v>
      </c>
      <c r="K22" s="120">
        <f t="shared" si="10"/>
        <v>0</v>
      </c>
      <c r="L22" s="121">
        <f t="shared" si="11"/>
        <v>0</v>
      </c>
      <c r="M22" s="107"/>
      <c r="N22" s="112">
        <f t="shared" si="12"/>
        <v>0</v>
      </c>
      <c r="O22" s="112">
        <f t="shared" si="0"/>
        <v>0</v>
      </c>
      <c r="P22" s="112">
        <f t="shared" si="1"/>
        <v>0</v>
      </c>
      <c r="Q22" s="112">
        <f t="shared" si="2"/>
        <v>0</v>
      </c>
      <c r="R22" s="112">
        <f t="shared" si="3"/>
        <v>0</v>
      </c>
      <c r="S22" s="112">
        <f t="shared" si="13"/>
        <v>0</v>
      </c>
      <c r="T22" s="112">
        <f t="shared" si="4"/>
        <v>0</v>
      </c>
      <c r="U22" s="112">
        <f t="shared" si="5"/>
        <v>0</v>
      </c>
      <c r="V22" s="9"/>
      <c r="W22" s="32"/>
      <c r="X22" s="33"/>
      <c r="Y22" s="208"/>
      <c r="Z22" s="208"/>
      <c r="AA22" s="208"/>
      <c r="AB22" s="54" t="s">
        <v>10</v>
      </c>
      <c r="AC22" s="55">
        <f>DATE(AC12,12,25)</f>
        <v>41268</v>
      </c>
      <c r="AD22" s="56">
        <v>150</v>
      </c>
    </row>
    <row r="23" spans="2:30" ht="21" customHeight="1">
      <c r="B23" s="18">
        <f t="shared" si="14"/>
        <v>40918</v>
      </c>
      <c r="C23" s="88"/>
      <c r="D23" s="88"/>
      <c r="E23" s="88"/>
      <c r="F23" s="88"/>
      <c r="G23" s="118">
        <f t="shared" si="6"/>
        <v>0</v>
      </c>
      <c r="H23" s="119">
        <f t="shared" si="7"/>
        <v>0</v>
      </c>
      <c r="I23" s="118">
        <f t="shared" si="8"/>
        <v>0</v>
      </c>
      <c r="J23" s="119">
        <f t="shared" si="9"/>
        <v>0</v>
      </c>
      <c r="K23" s="120">
        <f t="shared" si="10"/>
        <v>0</v>
      </c>
      <c r="L23" s="121">
        <f t="shared" si="11"/>
        <v>0</v>
      </c>
      <c r="M23" s="107"/>
      <c r="N23" s="112">
        <f t="shared" si="12"/>
        <v>0</v>
      </c>
      <c r="O23" s="112">
        <f t="shared" si="0"/>
        <v>0</v>
      </c>
      <c r="P23" s="112">
        <f t="shared" si="1"/>
        <v>0</v>
      </c>
      <c r="Q23" s="112">
        <f t="shared" si="2"/>
        <v>0</v>
      </c>
      <c r="R23" s="112">
        <f t="shared" si="3"/>
        <v>0</v>
      </c>
      <c r="S23" s="112">
        <f t="shared" si="13"/>
        <v>0</v>
      </c>
      <c r="T23" s="112">
        <f t="shared" si="4"/>
        <v>0</v>
      </c>
      <c r="U23" s="112">
        <f t="shared" si="5"/>
        <v>0</v>
      </c>
      <c r="V23" s="9"/>
      <c r="W23" s="32"/>
      <c r="X23" s="33"/>
      <c r="Y23" s="208"/>
      <c r="Z23" s="208"/>
      <c r="AA23" s="208"/>
      <c r="AB23" s="54" t="s">
        <v>12</v>
      </c>
      <c r="AC23" s="55">
        <f>DATE(AC12,12,26)</f>
        <v>41269</v>
      </c>
      <c r="AD23" s="56">
        <v>150</v>
      </c>
    </row>
    <row r="24" spans="2:30" ht="21" customHeight="1">
      <c r="B24" s="18">
        <f t="shared" si="14"/>
        <v>40919</v>
      </c>
      <c r="C24" s="88"/>
      <c r="D24" s="88"/>
      <c r="E24" s="88"/>
      <c r="F24" s="88"/>
      <c r="G24" s="118">
        <f t="shared" si="6"/>
        <v>0</v>
      </c>
      <c r="H24" s="119">
        <f t="shared" si="7"/>
        <v>0</v>
      </c>
      <c r="I24" s="118">
        <f t="shared" si="8"/>
        <v>0</v>
      </c>
      <c r="J24" s="119">
        <f t="shared" si="9"/>
        <v>0</v>
      </c>
      <c r="K24" s="120">
        <f t="shared" si="10"/>
        <v>0</v>
      </c>
      <c r="L24" s="121">
        <f t="shared" si="11"/>
        <v>0</v>
      </c>
      <c r="M24" s="107"/>
      <c r="N24" s="112">
        <f t="shared" si="12"/>
        <v>0</v>
      </c>
      <c r="O24" s="112">
        <f t="shared" si="0"/>
        <v>0</v>
      </c>
      <c r="P24" s="112">
        <f t="shared" si="1"/>
        <v>0</v>
      </c>
      <c r="Q24" s="112">
        <f t="shared" si="2"/>
        <v>0</v>
      </c>
      <c r="R24" s="112">
        <f t="shared" si="3"/>
        <v>0</v>
      </c>
      <c r="S24" s="112">
        <f t="shared" si="13"/>
        <v>0</v>
      </c>
      <c r="T24" s="112">
        <f t="shared" si="4"/>
        <v>0</v>
      </c>
      <c r="U24" s="112">
        <f t="shared" si="5"/>
        <v>0</v>
      </c>
      <c r="V24" s="9"/>
      <c r="W24" s="32"/>
      <c r="X24" s="33"/>
      <c r="Y24" s="208"/>
      <c r="Z24" s="208"/>
      <c r="AA24" s="208"/>
      <c r="AB24" s="63" t="s">
        <v>35</v>
      </c>
      <c r="AC24" s="84">
        <f>DATE(AC12,12,31)</f>
        <v>41274</v>
      </c>
      <c r="AD24" s="73">
        <v>125</v>
      </c>
    </row>
    <row r="25" spans="2:27" ht="21" customHeight="1">
      <c r="B25" s="18">
        <f t="shared" si="14"/>
        <v>40920</v>
      </c>
      <c r="C25" s="88"/>
      <c r="D25" s="88"/>
      <c r="E25" s="88"/>
      <c r="F25" s="88"/>
      <c r="G25" s="118">
        <f t="shared" si="6"/>
        <v>0</v>
      </c>
      <c r="H25" s="119">
        <f t="shared" si="7"/>
        <v>0</v>
      </c>
      <c r="I25" s="118">
        <f t="shared" si="8"/>
        <v>0</v>
      </c>
      <c r="J25" s="119">
        <f t="shared" si="9"/>
        <v>0</v>
      </c>
      <c r="K25" s="120">
        <f t="shared" si="10"/>
        <v>0</v>
      </c>
      <c r="L25" s="121">
        <f t="shared" si="11"/>
        <v>0</v>
      </c>
      <c r="M25" s="107"/>
      <c r="N25" s="112">
        <f t="shared" si="12"/>
        <v>0</v>
      </c>
      <c r="O25" s="112">
        <f t="shared" si="0"/>
        <v>0</v>
      </c>
      <c r="P25" s="112">
        <f t="shared" si="1"/>
        <v>0</v>
      </c>
      <c r="Q25" s="112">
        <f t="shared" si="2"/>
        <v>0</v>
      </c>
      <c r="R25" s="112">
        <f t="shared" si="3"/>
        <v>0</v>
      </c>
      <c r="S25" s="112">
        <f t="shared" si="13"/>
        <v>0</v>
      </c>
      <c r="T25" s="112">
        <f t="shared" si="4"/>
        <v>0</v>
      </c>
      <c r="U25" s="112">
        <f t="shared" si="5"/>
        <v>0</v>
      </c>
      <c r="V25" s="9"/>
      <c r="W25" s="32"/>
      <c r="X25" s="33"/>
      <c r="Y25" s="208"/>
      <c r="Z25" s="208"/>
      <c r="AA25" s="208"/>
    </row>
    <row r="26" spans="2:30" ht="21" customHeight="1">
      <c r="B26" s="18">
        <f t="shared" si="14"/>
        <v>40921</v>
      </c>
      <c r="C26" s="88"/>
      <c r="D26" s="88"/>
      <c r="E26" s="88"/>
      <c r="F26" s="88"/>
      <c r="G26" s="118">
        <f t="shared" si="6"/>
        <v>0</v>
      </c>
      <c r="H26" s="119">
        <f t="shared" si="7"/>
        <v>0</v>
      </c>
      <c r="I26" s="118">
        <f t="shared" si="8"/>
        <v>0</v>
      </c>
      <c r="J26" s="119">
        <f t="shared" si="9"/>
        <v>0</v>
      </c>
      <c r="K26" s="120">
        <f t="shared" si="10"/>
        <v>0</v>
      </c>
      <c r="L26" s="121">
        <f t="shared" si="11"/>
        <v>0</v>
      </c>
      <c r="M26" s="107"/>
      <c r="N26" s="112">
        <f t="shared" si="12"/>
        <v>0</v>
      </c>
      <c r="O26" s="112">
        <f t="shared" si="0"/>
        <v>0</v>
      </c>
      <c r="P26" s="112">
        <f t="shared" si="1"/>
        <v>0</v>
      </c>
      <c r="Q26" s="112">
        <f t="shared" si="2"/>
        <v>0</v>
      </c>
      <c r="R26" s="112">
        <f t="shared" si="3"/>
        <v>0</v>
      </c>
      <c r="S26" s="112">
        <f t="shared" si="13"/>
        <v>0</v>
      </c>
      <c r="T26" s="112">
        <f t="shared" si="4"/>
        <v>0</v>
      </c>
      <c r="U26" s="112">
        <f t="shared" si="5"/>
        <v>0</v>
      </c>
      <c r="V26" s="9"/>
      <c r="W26" s="32"/>
      <c r="X26" s="33"/>
      <c r="Y26" s="208"/>
      <c r="Z26" s="208"/>
      <c r="AA26" s="208"/>
      <c r="AB26" s="58" t="s">
        <v>43</v>
      </c>
      <c r="AC26" s="59">
        <f>YEAR(Beginndatum_1)</f>
        <v>2012</v>
      </c>
      <c r="AD26" s="60" t="s">
        <v>38</v>
      </c>
    </row>
    <row r="27" spans="2:32" ht="21" customHeight="1">
      <c r="B27" s="18">
        <f t="shared" si="14"/>
        <v>40922</v>
      </c>
      <c r="C27" s="88"/>
      <c r="D27" s="88"/>
      <c r="E27" s="88"/>
      <c r="F27" s="88"/>
      <c r="G27" s="118">
        <f t="shared" si="6"/>
        <v>0</v>
      </c>
      <c r="H27" s="119">
        <f t="shared" si="7"/>
        <v>0</v>
      </c>
      <c r="I27" s="118">
        <f t="shared" si="8"/>
        <v>0</v>
      </c>
      <c r="J27" s="119">
        <f t="shared" si="9"/>
        <v>0</v>
      </c>
      <c r="K27" s="120">
        <f t="shared" si="10"/>
        <v>0</v>
      </c>
      <c r="L27" s="121">
        <f t="shared" si="11"/>
        <v>0</v>
      </c>
      <c r="M27" s="107"/>
      <c r="N27" s="112">
        <f t="shared" si="12"/>
        <v>0</v>
      </c>
      <c r="O27" s="112">
        <f t="shared" si="0"/>
        <v>0</v>
      </c>
      <c r="P27" s="112">
        <f t="shared" si="1"/>
        <v>0</v>
      </c>
      <c r="Q27" s="112">
        <f t="shared" si="2"/>
        <v>0</v>
      </c>
      <c r="R27" s="112">
        <f t="shared" si="3"/>
        <v>0</v>
      </c>
      <c r="S27" s="112">
        <f t="shared" si="13"/>
        <v>1</v>
      </c>
      <c r="T27" s="112">
        <f t="shared" si="4"/>
        <v>0</v>
      </c>
      <c r="U27" s="112">
        <f t="shared" si="5"/>
        <v>0</v>
      </c>
      <c r="V27" s="9"/>
      <c r="W27" s="32"/>
      <c r="X27" s="33"/>
      <c r="Y27" s="208"/>
      <c r="Z27" s="208"/>
      <c r="AA27" s="208"/>
      <c r="AB27" s="176" t="s">
        <v>49</v>
      </c>
      <c r="AC27" s="177"/>
      <c r="AD27" s="178"/>
      <c r="AF27" s="2" t="s">
        <v>48</v>
      </c>
    </row>
    <row r="28" spans="2:30" ht="21" customHeight="1">
      <c r="B28" s="18">
        <f t="shared" si="14"/>
        <v>40923</v>
      </c>
      <c r="C28" s="88"/>
      <c r="D28" s="88"/>
      <c r="E28" s="88"/>
      <c r="F28" s="88"/>
      <c r="G28" s="118">
        <f t="shared" si="6"/>
        <v>0</v>
      </c>
      <c r="H28" s="119">
        <f t="shared" si="7"/>
        <v>0</v>
      </c>
      <c r="I28" s="118">
        <f t="shared" si="8"/>
        <v>0</v>
      </c>
      <c r="J28" s="119">
        <f t="shared" si="9"/>
        <v>0</v>
      </c>
      <c r="K28" s="120">
        <f t="shared" si="10"/>
        <v>0</v>
      </c>
      <c r="L28" s="121">
        <f t="shared" si="11"/>
        <v>0</v>
      </c>
      <c r="M28" s="107"/>
      <c r="N28" s="112">
        <f t="shared" si="12"/>
        <v>1</v>
      </c>
      <c r="O28" s="112">
        <f t="shared" si="0"/>
        <v>0</v>
      </c>
      <c r="P28" s="112">
        <f t="shared" si="1"/>
        <v>0</v>
      </c>
      <c r="Q28" s="112">
        <f t="shared" si="2"/>
        <v>0</v>
      </c>
      <c r="R28" s="112">
        <f t="shared" si="3"/>
        <v>0</v>
      </c>
      <c r="S28" s="112">
        <f t="shared" si="13"/>
        <v>0</v>
      </c>
      <c r="T28" s="112">
        <f t="shared" si="4"/>
        <v>0</v>
      </c>
      <c r="U28" s="112">
        <f t="shared" si="5"/>
        <v>0</v>
      </c>
      <c r="V28" s="9"/>
      <c r="W28" s="32"/>
      <c r="X28" s="33"/>
      <c r="Y28" s="208"/>
      <c r="Z28" s="208"/>
      <c r="AA28" s="208"/>
      <c r="AB28" s="179"/>
      <c r="AC28" s="180"/>
      <c r="AD28" s="181"/>
    </row>
    <row r="29" spans="2:30" ht="21" customHeight="1">
      <c r="B29" s="18">
        <f t="shared" si="14"/>
        <v>40924</v>
      </c>
      <c r="C29" s="88"/>
      <c r="D29" s="88"/>
      <c r="E29" s="88"/>
      <c r="F29" s="88"/>
      <c r="G29" s="118">
        <f t="shared" si="6"/>
        <v>0</v>
      </c>
      <c r="H29" s="119">
        <f t="shared" si="7"/>
        <v>0</v>
      </c>
      <c r="I29" s="118">
        <f t="shared" si="8"/>
        <v>0</v>
      </c>
      <c r="J29" s="119">
        <f t="shared" si="9"/>
        <v>0</v>
      </c>
      <c r="K29" s="120">
        <f t="shared" si="10"/>
        <v>0</v>
      </c>
      <c r="L29" s="121">
        <f t="shared" si="11"/>
        <v>0</v>
      </c>
      <c r="M29" s="107"/>
      <c r="N29" s="112">
        <f t="shared" si="12"/>
        <v>0</v>
      </c>
      <c r="O29" s="112">
        <f t="shared" si="0"/>
        <v>0</v>
      </c>
      <c r="P29" s="112">
        <f t="shared" si="1"/>
        <v>0</v>
      </c>
      <c r="Q29" s="112">
        <f t="shared" si="2"/>
        <v>0</v>
      </c>
      <c r="R29" s="112">
        <f t="shared" si="3"/>
        <v>0</v>
      </c>
      <c r="S29" s="112">
        <f t="shared" si="13"/>
        <v>0</v>
      </c>
      <c r="T29" s="112">
        <f t="shared" si="4"/>
        <v>0</v>
      </c>
      <c r="U29" s="112">
        <f t="shared" si="5"/>
        <v>0</v>
      </c>
      <c r="V29" s="9"/>
      <c r="W29" s="32"/>
      <c r="X29" s="33"/>
      <c r="Y29" s="208"/>
      <c r="Z29" s="208"/>
      <c r="AA29" s="208"/>
      <c r="AB29" s="170" t="s">
        <v>50</v>
      </c>
      <c r="AC29" s="171"/>
      <c r="AD29" s="172"/>
    </row>
    <row r="30" spans="2:30" ht="21" customHeight="1">
      <c r="B30" s="18">
        <f t="shared" si="14"/>
        <v>40925</v>
      </c>
      <c r="C30" s="88"/>
      <c r="D30" s="88"/>
      <c r="E30" s="88"/>
      <c r="F30" s="88"/>
      <c r="G30" s="118">
        <f t="shared" si="6"/>
        <v>0</v>
      </c>
      <c r="H30" s="119">
        <f t="shared" si="7"/>
        <v>0</v>
      </c>
      <c r="I30" s="118">
        <f t="shared" si="8"/>
        <v>0</v>
      </c>
      <c r="J30" s="119">
        <f t="shared" si="9"/>
        <v>0</v>
      </c>
      <c r="K30" s="120">
        <f t="shared" si="10"/>
        <v>0</v>
      </c>
      <c r="L30" s="121">
        <f t="shared" si="11"/>
        <v>0</v>
      </c>
      <c r="M30" s="107"/>
      <c r="N30" s="112">
        <f t="shared" si="12"/>
        <v>0</v>
      </c>
      <c r="O30" s="112">
        <f t="shared" si="0"/>
        <v>0</v>
      </c>
      <c r="P30" s="112">
        <f t="shared" si="1"/>
        <v>0</v>
      </c>
      <c r="Q30" s="112">
        <f t="shared" si="2"/>
        <v>0</v>
      </c>
      <c r="R30" s="112">
        <f t="shared" si="3"/>
        <v>0</v>
      </c>
      <c r="S30" s="112">
        <f t="shared" si="13"/>
        <v>0</v>
      </c>
      <c r="T30" s="112">
        <f t="shared" si="4"/>
        <v>0</v>
      </c>
      <c r="U30" s="112">
        <f t="shared" si="5"/>
        <v>0</v>
      </c>
      <c r="V30" s="9"/>
      <c r="W30" s="32"/>
      <c r="X30" s="33"/>
      <c r="Y30" s="208"/>
      <c r="Z30" s="208"/>
      <c r="AA30" s="208"/>
      <c r="AB30" s="173"/>
      <c r="AC30" s="174"/>
      <c r="AD30" s="175"/>
    </row>
    <row r="31" spans="2:30" ht="21" customHeight="1">
      <c r="B31" s="18">
        <f t="shared" si="14"/>
        <v>40926</v>
      </c>
      <c r="C31" s="88"/>
      <c r="D31" s="88"/>
      <c r="E31" s="88"/>
      <c r="F31" s="88"/>
      <c r="G31" s="118">
        <f t="shared" si="6"/>
        <v>0</v>
      </c>
      <c r="H31" s="119">
        <f t="shared" si="7"/>
        <v>0</v>
      </c>
      <c r="I31" s="118">
        <f t="shared" si="8"/>
        <v>0</v>
      </c>
      <c r="J31" s="119">
        <f t="shared" si="9"/>
        <v>0</v>
      </c>
      <c r="K31" s="120">
        <f t="shared" si="10"/>
        <v>0</v>
      </c>
      <c r="L31" s="121">
        <f t="shared" si="11"/>
        <v>0</v>
      </c>
      <c r="M31" s="107"/>
      <c r="N31" s="112">
        <f t="shared" si="12"/>
        <v>0</v>
      </c>
      <c r="O31" s="112">
        <f t="shared" si="0"/>
        <v>0</v>
      </c>
      <c r="P31" s="112">
        <f t="shared" si="1"/>
        <v>0</v>
      </c>
      <c r="Q31" s="112">
        <f t="shared" si="2"/>
        <v>0</v>
      </c>
      <c r="R31" s="112">
        <f t="shared" si="3"/>
        <v>0</v>
      </c>
      <c r="S31" s="112">
        <f t="shared" si="13"/>
        <v>0</v>
      </c>
      <c r="T31" s="112">
        <f t="shared" si="4"/>
        <v>0</v>
      </c>
      <c r="U31" s="112">
        <f t="shared" si="5"/>
        <v>0</v>
      </c>
      <c r="V31" s="9"/>
      <c r="W31" s="32"/>
      <c r="X31" s="33"/>
      <c r="Y31" s="208"/>
      <c r="Z31" s="208"/>
      <c r="AA31" s="208"/>
      <c r="AB31" s="61" t="s">
        <v>39</v>
      </c>
      <c r="AC31" s="69">
        <v>40914</v>
      </c>
      <c r="AD31" s="53">
        <v>125</v>
      </c>
    </row>
    <row r="32" spans="2:30" ht="21" customHeight="1">
      <c r="B32" s="18">
        <f t="shared" si="14"/>
        <v>40927</v>
      </c>
      <c r="C32" s="88"/>
      <c r="D32" s="88"/>
      <c r="E32" s="88"/>
      <c r="F32" s="88"/>
      <c r="G32" s="118">
        <f t="shared" si="6"/>
        <v>0</v>
      </c>
      <c r="H32" s="119">
        <f t="shared" si="7"/>
        <v>0</v>
      </c>
      <c r="I32" s="118">
        <f t="shared" si="8"/>
        <v>0</v>
      </c>
      <c r="J32" s="119">
        <f t="shared" si="9"/>
        <v>0</v>
      </c>
      <c r="K32" s="120">
        <f t="shared" si="10"/>
        <v>0</v>
      </c>
      <c r="L32" s="121">
        <f t="shared" si="11"/>
        <v>0</v>
      </c>
      <c r="M32" s="107"/>
      <c r="N32" s="112">
        <f t="shared" si="12"/>
        <v>0</v>
      </c>
      <c r="O32" s="112">
        <f t="shared" si="0"/>
        <v>0</v>
      </c>
      <c r="P32" s="112">
        <f t="shared" si="1"/>
        <v>0</v>
      </c>
      <c r="Q32" s="112">
        <f t="shared" si="2"/>
        <v>0</v>
      </c>
      <c r="R32" s="112">
        <f t="shared" si="3"/>
        <v>0</v>
      </c>
      <c r="S32" s="112">
        <f t="shared" si="13"/>
        <v>0</v>
      </c>
      <c r="T32" s="112">
        <f t="shared" si="4"/>
        <v>0</v>
      </c>
      <c r="U32" s="112">
        <f t="shared" si="5"/>
        <v>0</v>
      </c>
      <c r="V32" s="9"/>
      <c r="W32" s="32"/>
      <c r="X32" s="33"/>
      <c r="Y32" s="208"/>
      <c r="Z32" s="208"/>
      <c r="AA32" s="208"/>
      <c r="AB32" s="57" t="s">
        <v>40</v>
      </c>
      <c r="AC32" s="70">
        <v>41067</v>
      </c>
      <c r="AD32" s="56">
        <v>125</v>
      </c>
    </row>
    <row r="33" spans="2:30" ht="21" customHeight="1">
      <c r="B33" s="18">
        <f t="shared" si="14"/>
        <v>40928</v>
      </c>
      <c r="C33" s="88"/>
      <c r="D33" s="88"/>
      <c r="E33" s="88"/>
      <c r="F33" s="88"/>
      <c r="G33" s="118">
        <f t="shared" si="6"/>
        <v>0</v>
      </c>
      <c r="H33" s="119">
        <f t="shared" si="7"/>
        <v>0</v>
      </c>
      <c r="I33" s="118">
        <f t="shared" si="8"/>
        <v>0</v>
      </c>
      <c r="J33" s="119">
        <f t="shared" si="9"/>
        <v>0</v>
      </c>
      <c r="K33" s="120">
        <f t="shared" si="10"/>
        <v>0</v>
      </c>
      <c r="L33" s="121">
        <f t="shared" si="11"/>
        <v>0</v>
      </c>
      <c r="M33" s="107"/>
      <c r="N33" s="112">
        <f t="shared" si="12"/>
        <v>0</v>
      </c>
      <c r="O33" s="112">
        <f t="shared" si="0"/>
        <v>0</v>
      </c>
      <c r="P33" s="112">
        <f t="shared" si="1"/>
        <v>0</v>
      </c>
      <c r="Q33" s="112">
        <f t="shared" si="2"/>
        <v>0</v>
      </c>
      <c r="R33" s="112">
        <f t="shared" si="3"/>
        <v>0</v>
      </c>
      <c r="S33" s="112">
        <f t="shared" si="13"/>
        <v>0</v>
      </c>
      <c r="T33" s="112">
        <f t="shared" si="4"/>
        <v>0</v>
      </c>
      <c r="U33" s="112">
        <f t="shared" si="5"/>
        <v>0</v>
      </c>
      <c r="V33" s="9"/>
      <c r="W33" s="32"/>
      <c r="X33" s="33"/>
      <c r="Y33" s="208"/>
      <c r="Z33" s="208"/>
      <c r="AA33" s="208"/>
      <c r="AB33" s="57" t="s">
        <v>46</v>
      </c>
      <c r="AC33" s="70">
        <v>41129</v>
      </c>
      <c r="AD33" s="56">
        <v>125</v>
      </c>
    </row>
    <row r="34" spans="2:30" ht="21" customHeight="1">
      <c r="B34" s="18">
        <f t="shared" si="14"/>
        <v>40929</v>
      </c>
      <c r="C34" s="88"/>
      <c r="D34" s="88"/>
      <c r="E34" s="88"/>
      <c r="F34" s="88"/>
      <c r="G34" s="118">
        <f t="shared" si="6"/>
        <v>0</v>
      </c>
      <c r="H34" s="119">
        <f t="shared" si="7"/>
        <v>0</v>
      </c>
      <c r="I34" s="118">
        <f t="shared" si="8"/>
        <v>0</v>
      </c>
      <c r="J34" s="119">
        <f t="shared" si="9"/>
        <v>0</v>
      </c>
      <c r="K34" s="120">
        <f t="shared" si="10"/>
        <v>0</v>
      </c>
      <c r="L34" s="121">
        <f t="shared" si="11"/>
        <v>0</v>
      </c>
      <c r="M34" s="107"/>
      <c r="N34" s="112">
        <f t="shared" si="12"/>
        <v>0</v>
      </c>
      <c r="O34" s="112">
        <f t="shared" si="0"/>
        <v>0</v>
      </c>
      <c r="P34" s="112">
        <f t="shared" si="1"/>
        <v>0</v>
      </c>
      <c r="Q34" s="112">
        <f t="shared" si="2"/>
        <v>0</v>
      </c>
      <c r="R34" s="112">
        <f t="shared" si="3"/>
        <v>0</v>
      </c>
      <c r="S34" s="112">
        <f t="shared" si="13"/>
        <v>1</v>
      </c>
      <c r="T34" s="112">
        <f t="shared" si="4"/>
        <v>0</v>
      </c>
      <c r="U34" s="112">
        <f t="shared" si="5"/>
        <v>0</v>
      </c>
      <c r="V34" s="9"/>
      <c r="W34" s="32"/>
      <c r="X34" s="33"/>
      <c r="Y34" s="208"/>
      <c r="Z34" s="208"/>
      <c r="AA34" s="208"/>
      <c r="AB34" s="57" t="s">
        <v>41</v>
      </c>
      <c r="AC34" s="70">
        <v>41136</v>
      </c>
      <c r="AD34" s="56">
        <v>125</v>
      </c>
    </row>
    <row r="35" spans="2:30" ht="21" customHeight="1">
      <c r="B35" s="18">
        <f t="shared" si="14"/>
        <v>40930</v>
      </c>
      <c r="C35" s="88"/>
      <c r="D35" s="88"/>
      <c r="E35" s="88"/>
      <c r="F35" s="88"/>
      <c r="G35" s="118">
        <f t="shared" si="6"/>
        <v>0</v>
      </c>
      <c r="H35" s="119">
        <f t="shared" si="7"/>
        <v>0</v>
      </c>
      <c r="I35" s="118">
        <f t="shared" si="8"/>
        <v>0</v>
      </c>
      <c r="J35" s="119">
        <f t="shared" si="9"/>
        <v>0</v>
      </c>
      <c r="K35" s="120">
        <f t="shared" si="10"/>
        <v>0</v>
      </c>
      <c r="L35" s="121">
        <f t="shared" si="11"/>
        <v>0</v>
      </c>
      <c r="M35" s="107"/>
      <c r="N35" s="112">
        <f t="shared" si="12"/>
        <v>1</v>
      </c>
      <c r="O35" s="112">
        <f t="shared" si="0"/>
        <v>0</v>
      </c>
      <c r="P35" s="112">
        <f t="shared" si="1"/>
        <v>0</v>
      </c>
      <c r="Q35" s="112">
        <f t="shared" si="2"/>
        <v>0</v>
      </c>
      <c r="R35" s="112">
        <f t="shared" si="3"/>
        <v>0</v>
      </c>
      <c r="S35" s="112">
        <f t="shared" si="13"/>
        <v>0</v>
      </c>
      <c r="T35" s="112">
        <f t="shared" si="4"/>
        <v>0</v>
      </c>
      <c r="U35" s="112">
        <f t="shared" si="5"/>
        <v>0</v>
      </c>
      <c r="V35" s="9"/>
      <c r="W35" s="32"/>
      <c r="X35" s="33"/>
      <c r="Y35" s="208"/>
      <c r="Z35" s="208"/>
      <c r="AA35" s="208"/>
      <c r="AB35" s="57" t="s">
        <v>45</v>
      </c>
      <c r="AC35" s="71">
        <v>41213</v>
      </c>
      <c r="AD35" s="62">
        <v>125</v>
      </c>
    </row>
    <row r="36" spans="2:30" ht="21" customHeight="1">
      <c r="B36" s="18">
        <f t="shared" si="14"/>
        <v>40931</v>
      </c>
      <c r="C36" s="88"/>
      <c r="D36" s="88"/>
      <c r="E36" s="88"/>
      <c r="F36" s="88"/>
      <c r="G36" s="118">
        <f t="shared" si="6"/>
        <v>0</v>
      </c>
      <c r="H36" s="119">
        <f t="shared" si="7"/>
        <v>0</v>
      </c>
      <c r="I36" s="118">
        <f t="shared" si="8"/>
        <v>0</v>
      </c>
      <c r="J36" s="119">
        <f t="shared" si="9"/>
        <v>0</v>
      </c>
      <c r="K36" s="120">
        <f t="shared" si="10"/>
        <v>0</v>
      </c>
      <c r="L36" s="121">
        <f t="shared" si="11"/>
        <v>0</v>
      </c>
      <c r="M36" s="107"/>
      <c r="N36" s="112">
        <f t="shared" si="12"/>
        <v>0</v>
      </c>
      <c r="O36" s="112">
        <f t="shared" si="0"/>
        <v>0</v>
      </c>
      <c r="P36" s="112">
        <f t="shared" si="1"/>
        <v>0</v>
      </c>
      <c r="Q36" s="112">
        <f t="shared" si="2"/>
        <v>0</v>
      </c>
      <c r="R36" s="112">
        <f t="shared" si="3"/>
        <v>0</v>
      </c>
      <c r="S36" s="112">
        <f t="shared" si="13"/>
        <v>0</v>
      </c>
      <c r="T36" s="112">
        <f t="shared" si="4"/>
        <v>0</v>
      </c>
      <c r="U36" s="112">
        <f t="shared" si="5"/>
        <v>0</v>
      </c>
      <c r="V36" s="9"/>
      <c r="W36" s="49"/>
      <c r="X36" s="33"/>
      <c r="Y36" s="208"/>
      <c r="Z36" s="208"/>
      <c r="AA36" s="208"/>
      <c r="AB36" s="57" t="s">
        <v>42</v>
      </c>
      <c r="AC36" s="70">
        <v>41214</v>
      </c>
      <c r="AD36" s="56">
        <v>125</v>
      </c>
    </row>
    <row r="37" spans="2:30" ht="21" customHeight="1">
      <c r="B37" s="18">
        <f t="shared" si="14"/>
        <v>40932</v>
      </c>
      <c r="C37" s="88"/>
      <c r="D37" s="88"/>
      <c r="E37" s="88"/>
      <c r="F37" s="88"/>
      <c r="G37" s="118">
        <f t="shared" si="6"/>
        <v>0</v>
      </c>
      <c r="H37" s="119">
        <f t="shared" si="7"/>
        <v>0</v>
      </c>
      <c r="I37" s="118">
        <f t="shared" si="8"/>
        <v>0</v>
      </c>
      <c r="J37" s="119">
        <f t="shared" si="9"/>
        <v>0</v>
      </c>
      <c r="K37" s="120">
        <f t="shared" si="10"/>
        <v>0</v>
      </c>
      <c r="L37" s="121">
        <f t="shared" si="11"/>
        <v>0</v>
      </c>
      <c r="M37" s="107"/>
      <c r="N37" s="112">
        <f t="shared" si="12"/>
        <v>0</v>
      </c>
      <c r="O37" s="112">
        <f t="shared" si="0"/>
        <v>0</v>
      </c>
      <c r="P37" s="112">
        <f t="shared" si="1"/>
        <v>0</v>
      </c>
      <c r="Q37" s="112">
        <f t="shared" si="2"/>
        <v>0</v>
      </c>
      <c r="R37" s="112">
        <f t="shared" si="3"/>
        <v>0</v>
      </c>
      <c r="S37" s="112">
        <f t="shared" si="13"/>
        <v>0</v>
      </c>
      <c r="T37" s="112">
        <f t="shared" si="4"/>
        <v>0</v>
      </c>
      <c r="U37" s="112">
        <f t="shared" si="5"/>
        <v>0</v>
      </c>
      <c r="V37" s="9"/>
      <c r="W37" s="49"/>
      <c r="X37" s="50"/>
      <c r="Y37" s="208"/>
      <c r="Z37" s="208"/>
      <c r="AA37" s="208"/>
      <c r="AB37" s="63" t="s">
        <v>47</v>
      </c>
      <c r="AC37" s="72">
        <v>41234</v>
      </c>
      <c r="AD37" s="64">
        <v>125</v>
      </c>
    </row>
    <row r="38" spans="2:31" ht="21" customHeight="1">
      <c r="B38" s="18">
        <f t="shared" si="14"/>
        <v>40933</v>
      </c>
      <c r="C38" s="88"/>
      <c r="D38" s="88"/>
      <c r="E38" s="88"/>
      <c r="F38" s="88"/>
      <c r="G38" s="118">
        <f t="shared" si="6"/>
        <v>0</v>
      </c>
      <c r="H38" s="119">
        <f t="shared" si="7"/>
        <v>0</v>
      </c>
      <c r="I38" s="118">
        <f t="shared" si="8"/>
        <v>0</v>
      </c>
      <c r="J38" s="119">
        <f t="shared" si="9"/>
        <v>0</v>
      </c>
      <c r="K38" s="120">
        <f t="shared" si="10"/>
        <v>0</v>
      </c>
      <c r="L38" s="121">
        <f t="shared" si="11"/>
        <v>0</v>
      </c>
      <c r="M38" s="107"/>
      <c r="N38" s="112">
        <f t="shared" si="12"/>
        <v>0</v>
      </c>
      <c r="O38" s="112">
        <f t="shared" si="0"/>
        <v>0</v>
      </c>
      <c r="P38" s="112">
        <f t="shared" si="1"/>
        <v>0</v>
      </c>
      <c r="Q38" s="112">
        <f t="shared" si="2"/>
        <v>0</v>
      </c>
      <c r="R38" s="112">
        <f t="shared" si="3"/>
        <v>0</v>
      </c>
      <c r="S38" s="112">
        <f t="shared" si="13"/>
        <v>0</v>
      </c>
      <c r="T38" s="112">
        <f t="shared" si="4"/>
        <v>0</v>
      </c>
      <c r="U38" s="112">
        <f t="shared" si="5"/>
        <v>0</v>
      </c>
      <c r="V38" s="9"/>
      <c r="W38" s="49"/>
      <c r="X38" s="33"/>
      <c r="Y38" s="208"/>
      <c r="Z38" s="208"/>
      <c r="AA38" s="208"/>
      <c r="AB38" s="74" t="s">
        <v>2</v>
      </c>
      <c r="AC38" s="75">
        <f>DATE(AC12,3,1)+MOD((255-11*MOD(AC12,19)-21),30)+21+(MOD((255-11*MOD(AC12,19)-21),30)+21&gt;48)+6-MOD(AC12+INT(AC12/4)+MOD((255-11*MOD(AC12,19)-21),30)+21+(MOD((255-11*MOD(AC12,19)-21),30)+21&gt;48)+1,7)</f>
        <v>41007</v>
      </c>
      <c r="AD38" s="76">
        <v>125</v>
      </c>
      <c r="AE38" s="83"/>
    </row>
    <row r="39" spans="2:31" ht="21" customHeight="1">
      <c r="B39" s="18">
        <f t="shared" si="14"/>
        <v>40934</v>
      </c>
      <c r="C39" s="88"/>
      <c r="D39" s="88"/>
      <c r="E39" s="88"/>
      <c r="F39" s="88"/>
      <c r="G39" s="118">
        <f t="shared" si="6"/>
        <v>0</v>
      </c>
      <c r="H39" s="119">
        <f t="shared" si="7"/>
        <v>0</v>
      </c>
      <c r="I39" s="118">
        <f t="shared" si="8"/>
        <v>0</v>
      </c>
      <c r="J39" s="119">
        <f t="shared" si="9"/>
        <v>0</v>
      </c>
      <c r="K39" s="120">
        <f t="shared" si="10"/>
        <v>0</v>
      </c>
      <c r="L39" s="121">
        <f t="shared" si="11"/>
        <v>0</v>
      </c>
      <c r="M39" s="107"/>
      <c r="N39" s="112">
        <f t="shared" si="12"/>
        <v>0</v>
      </c>
      <c r="O39" s="112">
        <f t="shared" si="0"/>
        <v>0</v>
      </c>
      <c r="P39" s="112">
        <f t="shared" si="1"/>
        <v>0</v>
      </c>
      <c r="Q39" s="112">
        <f t="shared" si="2"/>
        <v>0</v>
      </c>
      <c r="R39" s="112">
        <f t="shared" si="3"/>
        <v>0</v>
      </c>
      <c r="S39" s="112">
        <f t="shared" si="13"/>
        <v>0</v>
      </c>
      <c r="T39" s="112">
        <f t="shared" si="4"/>
        <v>0</v>
      </c>
      <c r="U39" s="112">
        <f t="shared" si="5"/>
        <v>0</v>
      </c>
      <c r="V39" s="9"/>
      <c r="W39" s="32"/>
      <c r="X39" s="33"/>
      <c r="Y39" s="208"/>
      <c r="Z39" s="208"/>
      <c r="AA39" s="208"/>
      <c r="AB39" s="77" t="s">
        <v>51</v>
      </c>
      <c r="AC39" s="78">
        <f>AC38+49</f>
        <v>41056</v>
      </c>
      <c r="AD39" s="76">
        <v>125</v>
      </c>
      <c r="AE39" s="83"/>
    </row>
    <row r="40" spans="2:31" ht="21" customHeight="1">
      <c r="B40" s="18">
        <f t="shared" si="14"/>
        <v>40935</v>
      </c>
      <c r="C40" s="88"/>
      <c r="D40" s="88"/>
      <c r="E40" s="88"/>
      <c r="F40" s="88"/>
      <c r="G40" s="118">
        <f t="shared" si="6"/>
        <v>0</v>
      </c>
      <c r="H40" s="119">
        <f t="shared" si="7"/>
        <v>0</v>
      </c>
      <c r="I40" s="118">
        <f t="shared" si="8"/>
        <v>0</v>
      </c>
      <c r="J40" s="119">
        <f t="shared" si="9"/>
        <v>0</v>
      </c>
      <c r="K40" s="120">
        <f t="shared" si="10"/>
        <v>0</v>
      </c>
      <c r="L40" s="121">
        <f t="shared" si="11"/>
        <v>0</v>
      </c>
      <c r="M40" s="107"/>
      <c r="N40" s="112">
        <f t="shared" si="12"/>
        <v>0</v>
      </c>
      <c r="O40" s="112">
        <f t="shared" si="0"/>
        <v>0</v>
      </c>
      <c r="P40" s="112">
        <f t="shared" si="1"/>
        <v>0</v>
      </c>
      <c r="Q40" s="112">
        <f t="shared" si="2"/>
        <v>0</v>
      </c>
      <c r="R40" s="112">
        <f t="shared" si="3"/>
        <v>0</v>
      </c>
      <c r="S40" s="112">
        <f t="shared" si="13"/>
        <v>0</v>
      </c>
      <c r="T40" s="112">
        <f t="shared" si="4"/>
        <v>0</v>
      </c>
      <c r="U40" s="112">
        <f t="shared" si="5"/>
        <v>0</v>
      </c>
      <c r="V40" s="9"/>
      <c r="W40" s="32"/>
      <c r="X40" s="33"/>
      <c r="Y40" s="208"/>
      <c r="Z40" s="208"/>
      <c r="AA40" s="208"/>
      <c r="AB40" s="82"/>
      <c r="AC40" s="81"/>
      <c r="AD40" s="81"/>
      <c r="AE40" s="81"/>
    </row>
    <row r="41" spans="2:31" ht="21" customHeight="1">
      <c r="B41" s="18">
        <f t="shared" si="14"/>
        <v>40936</v>
      </c>
      <c r="C41" s="88"/>
      <c r="D41" s="88"/>
      <c r="E41" s="88"/>
      <c r="F41" s="88"/>
      <c r="G41" s="118">
        <f t="shared" si="6"/>
        <v>0</v>
      </c>
      <c r="H41" s="119">
        <f t="shared" si="7"/>
        <v>0</v>
      </c>
      <c r="I41" s="118">
        <f t="shared" si="8"/>
        <v>0</v>
      </c>
      <c r="J41" s="119">
        <f t="shared" si="9"/>
        <v>0</v>
      </c>
      <c r="K41" s="120">
        <f t="shared" si="10"/>
        <v>0</v>
      </c>
      <c r="L41" s="121">
        <f t="shared" si="11"/>
        <v>0</v>
      </c>
      <c r="M41" s="107"/>
      <c r="N41" s="112">
        <f t="shared" si="12"/>
        <v>0</v>
      </c>
      <c r="O41" s="112">
        <f t="shared" si="0"/>
        <v>0</v>
      </c>
      <c r="P41" s="112">
        <f t="shared" si="1"/>
        <v>0</v>
      </c>
      <c r="Q41" s="112">
        <f t="shared" si="2"/>
        <v>0</v>
      </c>
      <c r="R41" s="112">
        <f t="shared" si="3"/>
        <v>0</v>
      </c>
      <c r="S41" s="112">
        <f t="shared" si="13"/>
        <v>1</v>
      </c>
      <c r="T41" s="112">
        <f t="shared" si="4"/>
        <v>0</v>
      </c>
      <c r="U41" s="112">
        <f t="shared" si="5"/>
        <v>0</v>
      </c>
      <c r="V41" s="9"/>
      <c r="W41" s="32"/>
      <c r="X41" s="33"/>
      <c r="Y41" s="208"/>
      <c r="Z41" s="208"/>
      <c r="AA41" s="208"/>
      <c r="AB41" s="81"/>
      <c r="AC41" s="81"/>
      <c r="AD41" s="81"/>
      <c r="AE41" s="81"/>
    </row>
    <row r="42" spans="2:31" ht="21" customHeight="1">
      <c r="B42" s="18">
        <f t="shared" si="14"/>
        <v>40937</v>
      </c>
      <c r="C42" s="88"/>
      <c r="D42" s="88"/>
      <c r="E42" s="88"/>
      <c r="F42" s="88"/>
      <c r="G42" s="118">
        <f t="shared" si="6"/>
        <v>0</v>
      </c>
      <c r="H42" s="119">
        <f t="shared" si="7"/>
        <v>0</v>
      </c>
      <c r="I42" s="118">
        <f t="shared" si="8"/>
        <v>0</v>
      </c>
      <c r="J42" s="119">
        <f t="shared" si="9"/>
        <v>0</v>
      </c>
      <c r="K42" s="120">
        <f t="shared" si="10"/>
        <v>0</v>
      </c>
      <c r="L42" s="121">
        <f t="shared" si="11"/>
        <v>0</v>
      </c>
      <c r="M42" s="107"/>
      <c r="N42" s="112">
        <f t="shared" si="12"/>
        <v>1</v>
      </c>
      <c r="O42" s="112">
        <f t="shared" si="0"/>
        <v>0</v>
      </c>
      <c r="P42" s="112">
        <f t="shared" si="1"/>
        <v>0</v>
      </c>
      <c r="Q42" s="112">
        <f t="shared" si="2"/>
        <v>0</v>
      </c>
      <c r="R42" s="112">
        <f t="shared" si="3"/>
        <v>0</v>
      </c>
      <c r="S42" s="112">
        <f t="shared" si="13"/>
        <v>0</v>
      </c>
      <c r="T42" s="112">
        <f t="shared" si="4"/>
        <v>0</v>
      </c>
      <c r="U42" s="112">
        <f t="shared" si="5"/>
        <v>0</v>
      </c>
      <c r="V42" s="9"/>
      <c r="W42" s="32"/>
      <c r="X42" s="33"/>
      <c r="Y42" s="208"/>
      <c r="Z42" s="208"/>
      <c r="AA42" s="208"/>
      <c r="AB42" s="81"/>
      <c r="AC42" s="81"/>
      <c r="AD42" s="81"/>
      <c r="AE42" s="81"/>
    </row>
    <row r="43" spans="2:27" ht="21" customHeight="1">
      <c r="B43" s="18">
        <f t="shared" si="14"/>
        <v>40938</v>
      </c>
      <c r="C43" s="88"/>
      <c r="D43" s="88"/>
      <c r="E43" s="88"/>
      <c r="F43" s="88"/>
      <c r="G43" s="118">
        <f t="shared" si="6"/>
        <v>0</v>
      </c>
      <c r="H43" s="119">
        <f t="shared" si="7"/>
        <v>0</v>
      </c>
      <c r="I43" s="118">
        <f t="shared" si="8"/>
        <v>0</v>
      </c>
      <c r="J43" s="119">
        <f t="shared" si="9"/>
        <v>0</v>
      </c>
      <c r="K43" s="120">
        <f t="shared" si="10"/>
        <v>0</v>
      </c>
      <c r="L43" s="121">
        <f t="shared" si="11"/>
        <v>0</v>
      </c>
      <c r="M43" s="107"/>
      <c r="N43" s="112">
        <f t="shared" si="12"/>
        <v>0</v>
      </c>
      <c r="O43" s="112">
        <f t="shared" si="0"/>
        <v>0</v>
      </c>
      <c r="P43" s="112">
        <f t="shared" si="1"/>
        <v>0</v>
      </c>
      <c r="Q43" s="112">
        <f t="shared" si="2"/>
        <v>0</v>
      </c>
      <c r="R43" s="112">
        <f t="shared" si="3"/>
        <v>0</v>
      </c>
      <c r="S43" s="112">
        <f t="shared" si="13"/>
        <v>0</v>
      </c>
      <c r="T43" s="112">
        <f t="shared" si="4"/>
        <v>0</v>
      </c>
      <c r="U43" s="112">
        <f t="shared" si="5"/>
        <v>0</v>
      </c>
      <c r="V43" s="9"/>
      <c r="W43" s="32"/>
      <c r="X43" s="33"/>
      <c r="Y43" s="208"/>
      <c r="Z43" s="208"/>
      <c r="AA43" s="208"/>
    </row>
    <row r="44" spans="2:27" ht="21" customHeight="1">
      <c r="B44" s="19">
        <f t="shared" si="14"/>
        <v>40939</v>
      </c>
      <c r="C44" s="92"/>
      <c r="D44" s="92"/>
      <c r="E44" s="92"/>
      <c r="F44" s="92"/>
      <c r="G44" s="102">
        <f t="shared" si="6"/>
        <v>0</v>
      </c>
      <c r="H44" s="93">
        <f t="shared" si="7"/>
        <v>0</v>
      </c>
      <c r="I44" s="102">
        <f t="shared" si="8"/>
        <v>0</v>
      </c>
      <c r="J44" s="93">
        <f t="shared" si="9"/>
        <v>0</v>
      </c>
      <c r="K44" s="103">
        <f t="shared" si="10"/>
        <v>0</v>
      </c>
      <c r="L44" s="94">
        <f t="shared" si="11"/>
        <v>0</v>
      </c>
      <c r="M44" s="107"/>
      <c r="N44" s="112">
        <f t="shared" si="12"/>
        <v>0</v>
      </c>
      <c r="O44" s="112">
        <f t="shared" si="0"/>
        <v>0</v>
      </c>
      <c r="P44" s="112">
        <f t="shared" si="1"/>
        <v>0</v>
      </c>
      <c r="Q44" s="112">
        <f t="shared" si="2"/>
        <v>0</v>
      </c>
      <c r="R44" s="112">
        <f t="shared" si="3"/>
        <v>0</v>
      </c>
      <c r="S44" s="112">
        <f t="shared" si="13"/>
        <v>0</v>
      </c>
      <c r="T44" s="112">
        <f t="shared" si="4"/>
        <v>0</v>
      </c>
      <c r="U44" s="112">
        <f t="shared" si="5"/>
        <v>0</v>
      </c>
      <c r="V44" s="9"/>
      <c r="W44" s="34"/>
      <c r="X44" s="35"/>
      <c r="Y44" s="208"/>
      <c r="Z44" s="208"/>
      <c r="AA44" s="208"/>
    </row>
    <row r="45" spans="2:27" ht="21" customHeight="1">
      <c r="B45" s="43" t="s">
        <v>33</v>
      </c>
      <c r="C45" s="44"/>
      <c r="D45" s="44"/>
      <c r="E45" s="44"/>
      <c r="F45" s="44"/>
      <c r="G45" s="85">
        <f aca="true" t="shared" si="15" ref="G45:L45">SUM(G14:G44)</f>
        <v>0</v>
      </c>
      <c r="H45" s="45">
        <f t="shared" si="15"/>
        <v>0</v>
      </c>
      <c r="I45" s="85">
        <f t="shared" si="15"/>
        <v>0</v>
      </c>
      <c r="J45" s="45">
        <f t="shared" si="15"/>
        <v>0</v>
      </c>
      <c r="K45" s="85">
        <f t="shared" si="15"/>
        <v>0</v>
      </c>
      <c r="L45" s="122">
        <f t="shared" si="15"/>
        <v>0</v>
      </c>
      <c r="M45" s="108"/>
      <c r="N45" s="108"/>
      <c r="O45" s="108"/>
      <c r="P45" s="108"/>
      <c r="Q45" s="108"/>
      <c r="R45" s="108"/>
      <c r="S45" s="108"/>
      <c r="T45" s="108"/>
      <c r="U45" s="108"/>
      <c r="V45" s="11"/>
      <c r="W45" s="41" t="s">
        <v>32</v>
      </c>
      <c r="X45" s="42">
        <f>SUM(X14:X44)</f>
        <v>0</v>
      </c>
      <c r="Y45" s="208"/>
      <c r="Z45" s="208"/>
      <c r="AA45" s="208"/>
    </row>
    <row r="46" spans="2:27" ht="12" customHeight="1">
      <c r="B46" s="12"/>
      <c r="C46" s="13"/>
      <c r="D46" s="13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9"/>
      <c r="W46" s="15"/>
      <c r="X46" s="10"/>
      <c r="Y46" s="8"/>
      <c r="Z46" s="8"/>
      <c r="AA46" s="8"/>
    </row>
    <row r="47" spans="2:27" ht="12.7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</row>
    <row r="48" spans="2:27" ht="12.7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</row>
    <row r="49" spans="2:27" ht="12.7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</row>
    <row r="50" spans="2:27" ht="12.7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</row>
    <row r="51" spans="2:27" ht="12.7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</row>
    <row r="52" spans="2:27" ht="12.7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</row>
    <row r="53" spans="2:27" ht="12.7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</row>
    <row r="54" spans="2:27" ht="12.7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</row>
    <row r="55" spans="2:27" ht="12.7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</row>
  </sheetData>
  <sheetProtection password="C4B6" sheet="1" objects="1" scenarios="1"/>
  <mergeCells count="31">
    <mergeCell ref="B47:AA55"/>
    <mergeCell ref="Y3:AA45"/>
    <mergeCell ref="B10:C10"/>
    <mergeCell ref="D10:G10"/>
    <mergeCell ref="H10:I10"/>
    <mergeCell ref="B7:C7"/>
    <mergeCell ref="B8:C8"/>
    <mergeCell ref="E12:F12"/>
    <mergeCell ref="J10:K10"/>
    <mergeCell ref="B1:X1"/>
    <mergeCell ref="B2:X2"/>
    <mergeCell ref="D5:K5"/>
    <mergeCell ref="D6:K6"/>
    <mergeCell ref="D7:K7"/>
    <mergeCell ref="B11:X11"/>
    <mergeCell ref="B6:C6"/>
    <mergeCell ref="B3:X3"/>
    <mergeCell ref="B4:X4"/>
    <mergeCell ref="B5:C5"/>
    <mergeCell ref="AB29:AD30"/>
    <mergeCell ref="AB27:AD28"/>
    <mergeCell ref="W14:X14"/>
    <mergeCell ref="D8:K8"/>
    <mergeCell ref="AB12:AB13"/>
    <mergeCell ref="B12:B13"/>
    <mergeCell ref="AC12:AC13"/>
    <mergeCell ref="L5:X10"/>
    <mergeCell ref="C12:D12"/>
    <mergeCell ref="B9:K9"/>
    <mergeCell ref="AD12:AD13"/>
    <mergeCell ref="W12:X13"/>
  </mergeCells>
  <conditionalFormatting sqref="B14:B44">
    <cfRule type="expression" priority="5" dxfId="12" stopIfTrue="1">
      <formula>OR(WEEKDAY(B14)=7,WEEKDAY(B14)=1)</formula>
    </cfRule>
  </conditionalFormatting>
  <conditionalFormatting sqref="C14:C44">
    <cfRule type="expression" priority="6" dxfId="0" stopIfTrue="1">
      <formula>OR(WEEKDAY(B14)=7,WEEKDAY(B14)=1)</formula>
    </cfRule>
  </conditionalFormatting>
  <conditionalFormatting sqref="D14:D44">
    <cfRule type="expression" priority="7" dxfId="0" stopIfTrue="1">
      <formula>OR(WEEKDAY(B14)=7,WEEKDAY(B14)=1)</formula>
    </cfRule>
  </conditionalFormatting>
  <conditionalFormatting sqref="G14:G44">
    <cfRule type="expression" priority="8" dxfId="0" stopIfTrue="1">
      <formula>OR(WEEKDAY(B14)=7,WEEKDAY(B14)=1)</formula>
    </cfRule>
  </conditionalFormatting>
  <conditionalFormatting sqref="H14:H44">
    <cfRule type="expression" priority="9" dxfId="0" stopIfTrue="1">
      <formula>OR(WEEKDAY(B14)=7,WEEKDAY(B14)=1)</formula>
    </cfRule>
  </conditionalFormatting>
  <conditionalFormatting sqref="I14:I44">
    <cfRule type="expression" priority="10" dxfId="0" stopIfTrue="1">
      <formula>OR(WEEKDAY(B14)=7,WEEKDAY(B14)=1)</formula>
    </cfRule>
  </conditionalFormatting>
  <conditionalFormatting sqref="J14:J44">
    <cfRule type="expression" priority="11" dxfId="0" stopIfTrue="1">
      <formula>OR(WEEKDAY(B14)=7,WEEKDAY(B14)=1)</formula>
    </cfRule>
  </conditionalFormatting>
  <conditionalFormatting sqref="K14:K44">
    <cfRule type="expression" priority="12" dxfId="0" stopIfTrue="1">
      <formula>OR(WEEKDAY(B14)=7,WEEKDAY(B14)=1)</formula>
    </cfRule>
  </conditionalFormatting>
  <conditionalFormatting sqref="N14:U14 O15:U44 L14:N44">
    <cfRule type="expression" priority="13" dxfId="0" stopIfTrue="1">
      <formula>OR(WEEKDAY(B14)=7,WEEKDAY(B14)=1)</formula>
    </cfRule>
  </conditionalFormatting>
  <conditionalFormatting sqref="E14:E44">
    <cfRule type="expression" priority="2" dxfId="2" stopIfTrue="1">
      <formula>OR(WEEKDAY(B14)=7,WEEKDAY(B14)=1)</formula>
    </cfRule>
  </conditionalFormatting>
  <conditionalFormatting sqref="F14:F44">
    <cfRule type="expression" priority="1" dxfId="2" stopIfTrue="1">
      <formula>OR(WEEKDAY(B14)=7,WEEKDAY(B14)=1)</formula>
    </cfRule>
  </conditionalFormatting>
  <conditionalFormatting sqref="U14:U44">
    <cfRule type="expression" priority="15" dxfId="0" stopIfTrue="1">
      <formula>OR(WEEKDAY(C14)=7,WEEKDAY(C14)=1)</formula>
    </cfRule>
  </conditionalFormatting>
  <conditionalFormatting sqref="T14:T44">
    <cfRule type="expression" priority="17" dxfId="0" stopIfTrue="1">
      <formula>OR(WEEKDAY(D14)=7,WEEKDAY(D14)=1)</formula>
    </cfRule>
  </conditionalFormatting>
  <conditionalFormatting sqref="S14:S44">
    <cfRule type="expression" priority="19" dxfId="0" stopIfTrue="1">
      <formula>OR(WEEKDAY(D14)=7,WEEKDAY(D14)=1)</formula>
    </cfRule>
  </conditionalFormatting>
  <conditionalFormatting sqref="R14:R44">
    <cfRule type="expression" priority="21" dxfId="0" stopIfTrue="1">
      <formula>OR(WEEKDAY(D14)=7,WEEKDAY(D14)=1)</formula>
    </cfRule>
  </conditionalFormatting>
  <conditionalFormatting sqref="Q14:Q44">
    <cfRule type="expression" priority="23" dxfId="0" stopIfTrue="1">
      <formula>OR(WEEKDAY(D14)=7,WEEKDAY(D14)=1)</formula>
    </cfRule>
  </conditionalFormatting>
  <conditionalFormatting sqref="P14:P44">
    <cfRule type="expression" priority="25" dxfId="0" stopIfTrue="1">
      <formula>OR(WEEKDAY(D14)=7,WEEKDAY(D14)=1)</formula>
    </cfRule>
  </conditionalFormatting>
  <conditionalFormatting sqref="O14:O44">
    <cfRule type="expression" priority="27" dxfId="0" stopIfTrue="1">
      <formula>OR(WEEKDAY(D14)=7,WEEKDAY(D14)=1)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2" width="16.7109375" style="2" customWidth="1"/>
    <col min="13" max="13" width="2.57421875" style="2" hidden="1" customWidth="1"/>
    <col min="14" max="14" width="9.28125" style="2" hidden="1" customWidth="1"/>
    <col min="15" max="15" width="10.28125" style="2" hidden="1" customWidth="1"/>
    <col min="16" max="16" width="9.8515625" style="2" hidden="1" customWidth="1"/>
    <col min="17" max="18" width="9.00390625" style="2" hidden="1" customWidth="1"/>
    <col min="19" max="19" width="10.00390625" style="2" hidden="1" customWidth="1"/>
    <col min="20" max="20" width="9.00390625" style="2" hidden="1" customWidth="1"/>
    <col min="21" max="21" width="9.140625" style="2" hidden="1" customWidth="1"/>
    <col min="22" max="22" width="1.7109375" style="2" customWidth="1"/>
    <col min="23" max="23" width="27.57421875" style="3" customWidth="1"/>
    <col min="24" max="24" width="19.57421875" style="4" customWidth="1"/>
    <col min="25" max="25" width="2.28125" style="2" customWidth="1"/>
    <col min="26" max="26" width="4.00390625" style="2" customWidth="1"/>
    <col min="27" max="27" width="1.28515625" style="2" customWidth="1"/>
    <col min="28" max="28" width="36.421875" style="2" customWidth="1"/>
    <col min="29" max="30" width="11.57421875" style="2" customWidth="1"/>
    <col min="31" max="16384" width="11.57421875" style="2" customWidth="1"/>
  </cols>
  <sheetData>
    <row r="1" spans="2:24" ht="15" customHeight="1">
      <c r="B1" s="191" t="str">
        <f>IF([0]!actualdate=""," ",[0]!actualdate)</f>
        <v>Letzte Aktualisierung: 22.05.2012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2:30" ht="42" customHeight="1">
      <c r="B2" s="193" t="s">
        <v>18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5"/>
      <c r="Y2" s="7"/>
      <c r="Z2" s="7"/>
      <c r="AA2" s="7"/>
      <c r="AB2" s="7"/>
      <c r="AC2" s="7"/>
      <c r="AD2" s="7"/>
    </row>
    <row r="3" spans="2:30" ht="16.5" customHeight="1"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5"/>
      <c r="Y3" s="208"/>
      <c r="Z3" s="208"/>
      <c r="AA3" s="208"/>
      <c r="AB3" s="5"/>
      <c r="AC3" s="5"/>
      <c r="AD3" s="7"/>
    </row>
    <row r="4" spans="2:30" ht="15" customHeight="1">
      <c r="B4" s="223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08"/>
      <c r="Z4" s="208"/>
      <c r="AA4" s="208"/>
      <c r="AB4" s="5"/>
      <c r="AC4" s="5"/>
      <c r="AD4" s="48"/>
    </row>
    <row r="5" spans="2:27" ht="21" customHeight="1">
      <c r="B5" s="168" t="s">
        <v>19</v>
      </c>
      <c r="C5" s="169"/>
      <c r="D5" s="196"/>
      <c r="E5" s="197"/>
      <c r="F5" s="197"/>
      <c r="G5" s="197"/>
      <c r="H5" s="197"/>
      <c r="I5" s="197"/>
      <c r="J5" s="197"/>
      <c r="K5" s="198"/>
      <c r="L5" s="144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6"/>
      <c r="Y5" s="208"/>
      <c r="Z5" s="208"/>
      <c r="AA5" s="208"/>
    </row>
    <row r="6" spans="2:27" ht="21" customHeight="1">
      <c r="B6" s="205" t="s">
        <v>21</v>
      </c>
      <c r="C6" s="206"/>
      <c r="D6" s="184"/>
      <c r="E6" s="185"/>
      <c r="F6" s="185"/>
      <c r="G6" s="199"/>
      <c r="H6" s="199"/>
      <c r="I6" s="199"/>
      <c r="J6" s="199"/>
      <c r="K6" s="200"/>
      <c r="L6" s="147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9"/>
      <c r="Y6" s="208"/>
      <c r="Z6" s="208"/>
      <c r="AA6" s="208"/>
    </row>
    <row r="7" spans="2:27" ht="21" customHeight="1">
      <c r="B7" s="216" t="s">
        <v>20</v>
      </c>
      <c r="C7" s="217"/>
      <c r="D7" s="201"/>
      <c r="E7" s="202"/>
      <c r="F7" s="202"/>
      <c r="G7" s="197"/>
      <c r="H7" s="197"/>
      <c r="I7" s="197"/>
      <c r="J7" s="197"/>
      <c r="K7" s="198"/>
      <c r="L7" s="147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9"/>
      <c r="Y7" s="208"/>
      <c r="Z7" s="208"/>
      <c r="AA7" s="208"/>
    </row>
    <row r="8" spans="2:27" ht="21" customHeight="1">
      <c r="B8" s="218" t="s">
        <v>22</v>
      </c>
      <c r="C8" s="219"/>
      <c r="D8" s="184"/>
      <c r="E8" s="185"/>
      <c r="F8" s="185"/>
      <c r="G8" s="186"/>
      <c r="H8" s="186"/>
      <c r="I8" s="186"/>
      <c r="J8" s="186"/>
      <c r="K8" s="186"/>
      <c r="L8" s="147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  <c r="Y8" s="208"/>
      <c r="Z8" s="208"/>
      <c r="AA8" s="208"/>
    </row>
    <row r="9" spans="2:27" ht="7.5" customHeight="1">
      <c r="B9" s="155"/>
      <c r="C9" s="156"/>
      <c r="D9" s="156"/>
      <c r="E9" s="156"/>
      <c r="F9" s="156"/>
      <c r="G9" s="156"/>
      <c r="H9" s="156"/>
      <c r="I9" s="156"/>
      <c r="J9" s="156"/>
      <c r="K9" s="156"/>
      <c r="L9" s="147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9"/>
      <c r="Y9" s="208"/>
      <c r="Z9" s="208"/>
      <c r="AA9" s="208"/>
    </row>
    <row r="10" spans="2:27" ht="21" customHeight="1">
      <c r="B10" s="209" t="s">
        <v>4</v>
      </c>
      <c r="C10" s="210"/>
      <c r="D10" s="211">
        <v>41183</v>
      </c>
      <c r="E10" s="212"/>
      <c r="F10" s="212"/>
      <c r="G10" s="213"/>
      <c r="H10" s="214" t="s">
        <v>5</v>
      </c>
      <c r="I10" s="215"/>
      <c r="J10" s="221">
        <v>10</v>
      </c>
      <c r="K10" s="222"/>
      <c r="L10" s="150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2"/>
      <c r="Y10" s="208"/>
      <c r="Z10" s="208"/>
      <c r="AA10" s="208"/>
    </row>
    <row r="11" spans="2:27" s="6" customFormat="1" ht="12.75" customHeight="1"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8"/>
      <c r="Z11" s="208"/>
      <c r="AA11" s="208"/>
    </row>
    <row r="12" spans="2:30" ht="21" customHeight="1">
      <c r="B12" s="189" t="s">
        <v>23</v>
      </c>
      <c r="C12" s="153" t="s">
        <v>36</v>
      </c>
      <c r="D12" s="154"/>
      <c r="E12" s="153" t="s">
        <v>37</v>
      </c>
      <c r="F12" s="220"/>
      <c r="G12" s="36" t="s">
        <v>26</v>
      </c>
      <c r="H12" s="36" t="s">
        <v>28</v>
      </c>
      <c r="I12" s="36" t="s">
        <v>28</v>
      </c>
      <c r="J12" s="36" t="s">
        <v>29</v>
      </c>
      <c r="K12" s="36" t="s">
        <v>30</v>
      </c>
      <c r="L12" s="37" t="s">
        <v>30</v>
      </c>
      <c r="M12" s="104"/>
      <c r="N12" s="109" t="s">
        <v>52</v>
      </c>
      <c r="O12" s="109" t="s">
        <v>53</v>
      </c>
      <c r="P12" s="110" t="s">
        <v>54</v>
      </c>
      <c r="Q12" s="111">
        <v>41267</v>
      </c>
      <c r="R12" s="111">
        <v>41274</v>
      </c>
      <c r="S12" s="110" t="s">
        <v>55</v>
      </c>
      <c r="T12" s="110" t="s">
        <v>56</v>
      </c>
      <c r="U12" s="110" t="s">
        <v>57</v>
      </c>
      <c r="V12" s="9"/>
      <c r="W12" s="159" t="s">
        <v>31</v>
      </c>
      <c r="X12" s="160"/>
      <c r="Y12" s="208"/>
      <c r="Z12" s="208"/>
      <c r="AA12" s="208"/>
      <c r="AB12" s="187" t="s">
        <v>44</v>
      </c>
      <c r="AC12" s="142">
        <f>YEAR(Beginndatum_1)</f>
        <v>2012</v>
      </c>
      <c r="AD12" s="157" t="s">
        <v>38</v>
      </c>
    </row>
    <row r="13" spans="2:30" ht="21" customHeight="1">
      <c r="B13" s="190"/>
      <c r="C13" s="47" t="s">
        <v>24</v>
      </c>
      <c r="D13" s="47" t="s">
        <v>25</v>
      </c>
      <c r="E13" s="47" t="s">
        <v>24</v>
      </c>
      <c r="F13" s="47" t="s">
        <v>25</v>
      </c>
      <c r="G13" s="38" t="s">
        <v>27</v>
      </c>
      <c r="H13" s="39">
        <v>0.25</v>
      </c>
      <c r="I13" s="39">
        <v>0.4</v>
      </c>
      <c r="J13" s="39">
        <v>0.5</v>
      </c>
      <c r="K13" s="39">
        <v>1.25</v>
      </c>
      <c r="L13" s="40">
        <v>1.5</v>
      </c>
      <c r="M13" s="105"/>
      <c r="N13" s="105"/>
      <c r="O13" s="105"/>
      <c r="P13" s="105"/>
      <c r="Q13" s="105"/>
      <c r="R13" s="105"/>
      <c r="S13" s="105"/>
      <c r="T13" s="105"/>
      <c r="U13" s="105"/>
      <c r="V13" s="9"/>
      <c r="W13" s="161"/>
      <c r="X13" s="162"/>
      <c r="Y13" s="208"/>
      <c r="Z13" s="208"/>
      <c r="AA13" s="208"/>
      <c r="AB13" s="188"/>
      <c r="AC13" s="143"/>
      <c r="AD13" s="158"/>
    </row>
    <row r="14" spans="2:30" ht="21" customHeight="1">
      <c r="B14" s="95">
        <f>Beginndatum_1</f>
        <v>41183</v>
      </c>
      <c r="C14" s="20"/>
      <c r="D14" s="20"/>
      <c r="E14" s="20"/>
      <c r="F14" s="46"/>
      <c r="G14" s="113">
        <f>IF(B14&lt;&gt;"",D14+IF(D14&lt;C14,1,0)-C14+F14+IF(F14&lt;E14,1,0)-E14,"")</f>
        <v>0</v>
      </c>
      <c r="H14" s="114">
        <f>IF(B14&lt;&gt;"",MAX(IF(AND(D14&lt;&gt;"",C14&lt;&gt;""),IF(D14&gt;IF(C14=1,0,C14),((MIN(D14,6/24)-MIN(IF(C14=1,0,C14),6/24))+(MAX(D14,20/24)-MAX(IF(C14=1,0,C14),20/24))),(1-MAX(C14,20/24)+MIN(D14,6/24))),0)+IF(AND(F14&lt;&gt;"",E14&lt;&gt;""),IF(F14&gt;IF(E14=1,0,E14),((MIN(F14,6/24)-MIN(IF(E14=1,0,E14),6/24))+(MAX(F14,20/24)-MAX(IF(E14=1,0,E14),20/24))),(1-MAX(E14,20/24)+MIN(F14,6/24))),0)-I14,0),"")</f>
        <v>0</v>
      </c>
      <c r="I14" s="115">
        <f>IF(B14&lt;&gt;"",IF(IF(C14=1,0,C14)&gt;D14,MIN(D14,4/24),0)+IF(IF(E14=1,0,E14)&gt;F14,MIN(F14,4/24),0),"")</f>
        <v>0</v>
      </c>
      <c r="J14" s="114">
        <f>IF(B14&lt;&gt;"",IF(AND(N14=1,O14=0,P14=0),G14-IF(OR(Q14=1,R14=1),(IF(IF(C14=1,0,C14)&gt;D14,1-MAX(C14,14/24)+D14,MAX(D14,14/24)-MAX(C14,14/24))+IF(IF(E14=1,0,E14)&gt;F14,1-MAX(E14,14/24)+F14,MAX(F14,14/24)-MAX(E14,14/24))),(IF(OR(T14=1,U14=1),IF(IF(C14=1,0,C14)&gt;D14,D14,0)+IF(IF(E14=1,0,E14)&gt;F14,F14,0),IF(IF(C14=1,0,C14)&gt;D14,MAX(D14,4/24)-4/24,0)+IF(IF(E14=1,0,E14)&gt;F14,MAX(F14,4/24)-4/24,0)))),0)+IF(AND(S14=1,T14=0,U14=0),IF(OR(N14=1,O14=1,P14=1,Q14=1,R14=1),(IF(C14&gt;D14,(MAX(D14,4/24)-(4/24)),0)+IF(E14&gt;F14,(MAX(F14,4/24)-(4/24)),0)),(IF(C14&gt;D14,D14,0)+IF(E14&gt;F14,F14,0))),0),"")</f>
        <v>0</v>
      </c>
      <c r="K14" s="116">
        <f>IF(B14&lt;&gt;"",IF(AND(OR(O14=1,R14=1),P14=0),G14-(IF(U14=1,IF(IF(C14=1,0,C14)&gt;D14,D14,0)+IF(IF(E14=1,0,E14)&gt;F14,F14,0),IF(IF(C14=1,0,C14)&gt;D14,MAX(D14,4/24)-4/24,0)+IF(IF(E14=1,0,E14)&gt;F14,MAX(F14,4/24)-4/24,0)))-IF(R14=1,(IF(IF(C14=1,0,C14)&gt;D14,14/24-MIN(IF(C14=1,0,C14),14/24),MIN(IF(D14=0,1,D14),14/24)-MIN(IF(C14=1,0,C14),14/24))+IF(IF(E14=1,0,E14)&gt;F14,14/24-MIN(IF(E14=1,0,E14),14/24),MIN(IF(F14=0,1,F14),14/24)-MIN(IF(E14=1,0,E14),14/24))),0),0)+IF(AND(T14=1,U14=0),IF(OR(O14=1,P14=1,Q14=1,R14=1),(IF(C14&gt;D14,(MAX(D14,4/24)-(4/24)),0)+IF(E14&gt;F14,(MAX(F14,4/24)-(4/24)),0)),(IF(C14&gt;D14,D14,0)+IF(E14&gt;F14,F14,0))),0),"")</f>
        <v>0</v>
      </c>
      <c r="L14" s="117">
        <f>IF(B14&lt;&gt;"",IF(OR(P14=1,Q14=1),G14-(IF(IF(C14=1,0,C14)&gt;D14,MAX(D14,4/24)-4/24,0)+IF(IF(E14=1,0,E14)&gt;F14,MAX(F14,4/24)-4/24,0))-IF(Q14=1,(IF(IF(C14=1,0,C14)&gt;D14,14/24-MIN(IF(C14=1,0,C14),14/24),MIN(IF(D14=0,1,D14),14/24)-MIN(IF(C14=1,0,C14),14/24))+IF(IF(E14=1,0,E14)&gt;F14,14/24-MIN(IF(E14=1,0,E14),14/24),MIN(IF(F14=0,1,F14),14/24)-MIN(IF(E14=1,0,E14),14/24))),0),0)+IF(U14=1,IF(OR(P14=1,Q14=1),(IF(C14&gt;D14,(MAX(D14,4/24)-(4/24)),0)+IF(E14&gt;F14,(MAX(F14,4/24)-(4/24)),0)),(IF(C14&gt;D14,D14,0)+IF(E14&gt;F14,F14,0))),0),"")</f>
        <v>0</v>
      </c>
      <c r="M14" s="106"/>
      <c r="N14" s="112">
        <f>IF(ISNUMBER(B14),IF(WEEKDAY(B14,1)=1,1,0),0)</f>
        <v>0</v>
      </c>
      <c r="O14" s="112">
        <f aca="true" t="shared" si="0" ref="O14:O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P14" s="112">
        <f aca="true" t="shared" si="1" ref="P14:P44">IF(ISNUMBER(B14),IF(OR(B14=Weihnachtstag_1_1,B14=Weihnachtstag_2_1,B14=Tag_der_Arbeit_1),1,0),0)</f>
        <v>0</v>
      </c>
      <c r="Q14" s="112">
        <f aca="true" t="shared" si="2" ref="Q14:Q44">IF(ISNUMBER(B14),IF(B14=Heiligabend_1,1,0),0)</f>
        <v>0</v>
      </c>
      <c r="R14" s="112">
        <f aca="true" t="shared" si="3" ref="R14:R44">IF(ISNUMBER(B14),IF(B14=Sylvester_1,1,0),0)</f>
        <v>0</v>
      </c>
      <c r="S14" s="112">
        <f>IF(ISNUMBER(B14),IF(WEEKDAY(B14+1,1)=1,1,0),0)</f>
        <v>0</v>
      </c>
      <c r="T14" s="112">
        <f aca="true" t="shared" si="4" ref="T14:T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U14" s="112">
        <f aca="true" t="shared" si="5" ref="U14:U44">IF(ISNUMBER(B14),IF(OR(B14+1=Weihnachtstag_1_1,B14+1=Weihnachtstag_2_1,B14+1=Tag_der_Arbeit_1),1,0),0)</f>
        <v>0</v>
      </c>
      <c r="V14" s="22"/>
      <c r="W14" s="182"/>
      <c r="X14" s="183"/>
      <c r="Y14" s="208"/>
      <c r="Z14" s="208"/>
      <c r="AA14" s="208"/>
      <c r="AB14" s="51" t="s">
        <v>0</v>
      </c>
      <c r="AC14" s="52">
        <f>DATE(AC12,1,1)</f>
        <v>40909</v>
      </c>
      <c r="AD14" s="53">
        <v>125</v>
      </c>
    </row>
    <row r="15" spans="2:30" ht="21" customHeight="1">
      <c r="B15" s="17">
        <f>IF(B14&lt;&gt;"",IF(MONTH(Beginndatum_1)=MONTH(B14+1),B14+1,""),"")</f>
        <v>41184</v>
      </c>
      <c r="C15" s="21"/>
      <c r="D15" s="21"/>
      <c r="E15" s="21"/>
      <c r="F15" s="21"/>
      <c r="G15" s="119">
        <f aca="true" t="shared" si="6" ref="G15:G44">IF(B15&lt;&gt;"",D15+IF(D15&lt;C15,1,0)-C15+F15+IF(F15&lt;E15,1,0)-E15,"")</f>
        <v>0</v>
      </c>
      <c r="H15" s="90">
        <f aca="true" t="shared" si="7" ref="H15:H44">IF(B15&lt;&gt;"",MAX(IF(AND(D15&lt;&gt;"",C15&lt;&gt;""),IF(D15&gt;IF(C15=1,0,C15),((MIN(D15,6/24)-MIN(IF(C15=1,0,C15),6/24))+(MAX(D15,20/24)-MAX(IF(C15=1,0,C15),20/24))),(1-MAX(C15,20/24)+MIN(D15,6/24))),0)+IF(AND(F15&lt;&gt;"",E15&lt;&gt;""),IF(F15&gt;IF(E15=1,0,E15),((MIN(F15,6/24)-MIN(IF(E15=1,0,E15),6/24))+(MAX(F15,20/24)-MAX(IF(E15=1,0,E15),20/24))),(1-MAX(E15,20/24)+MIN(F15,6/24))),0)-I15,0),"")</f>
        <v>0</v>
      </c>
      <c r="I15" s="119">
        <f aca="true" t="shared" si="8" ref="I15:I44">IF(B15&lt;&gt;"",IF(IF(C15=1,0,C15)&gt;D15,MIN(D15,4/24),0)+IF(IF(E15=1,0,E15)&gt;F15,MIN(F15,4/24),0),"")</f>
        <v>0</v>
      </c>
      <c r="J15" s="90">
        <f aca="true" t="shared" si="9" ref="J15:J44">IF(B15&lt;&gt;"",IF(AND(N15=1,O15=0,P15=0),G15-IF(OR(Q15=1,R15=1),(IF(IF(C15=1,0,C15)&gt;D15,1-MAX(C15,14/24)+D15,MAX(D15,14/24)-MAX(C15,14/24))+IF(IF(E15=1,0,E15)&gt;F15,1-MAX(E15,14/24)+F15,MAX(F15,14/24)-MAX(E15,14/24))),(IF(OR(T15=1,U15=1),IF(IF(C15=1,0,C15)&gt;D15,D15,0)+IF(IF(E15=1,0,E15)&gt;F15,F15,0),IF(IF(C15=1,0,C15)&gt;D15,MAX(D15,4/24)-4/24,0)+IF(IF(E15=1,0,E15)&gt;F15,MAX(F15,4/24)-4/24,0)))),0)+IF(AND(S15=1,T15=0,U15=0),IF(OR(N15=1,O15=1,P15=1,Q15=1,R15=1),(IF(C15&gt;D15,(MAX(D15,4/24)-(4/24)),0)+IF(E15&gt;F15,(MAX(F15,4/24)-(4/24)),0)),(IF(C15&gt;D15,D15,0)+IF(E15&gt;F15,F15,0))),0),"")</f>
        <v>0</v>
      </c>
      <c r="K15" s="121">
        <f aca="true" t="shared" si="10" ref="K15:K44">IF(B15&lt;&gt;"",IF(AND(OR(O15=1,R15=1),P15=0),G15-(IF(U15=1,IF(IF(C15=1,0,C15)&gt;D15,D15,0)+IF(IF(E15=1,0,E15)&gt;F15,F15,0),IF(IF(C15=1,0,C15)&gt;D15,MAX(D15,4/24)-4/24,0)+IF(IF(E15=1,0,E15)&gt;F15,MAX(F15,4/24)-4/24,0)))-IF(R15=1,(IF(IF(C15=1,0,C15)&gt;D15,14/24-MIN(IF(C15=1,0,C15),14/24),MIN(IF(D15=0,1,D15),14/24)-MIN(IF(C15=1,0,C15),14/24))+IF(IF(E15=1,0,E15)&gt;F15,14/24-MIN(IF(E15=1,0,E15),14/24),MIN(IF(F15=0,1,F15),14/24)-MIN(IF(E15=1,0,E15),14/24))),0),0)+IF(AND(T15=1,U15=0),IF(OR(O15=1,P15=1,Q15=1,R15=1),(IF(C15&gt;D15,(MAX(D15,4/24)-(4/24)),0)+IF(E15&gt;F15,(MAX(F15,4/24)-(4/24)),0)),(IF(C15&gt;D15,D15,0)+IF(E15&gt;F15,F15,0))),0),"")</f>
        <v>0</v>
      </c>
      <c r="L15" s="91">
        <f aca="true" t="shared" si="11" ref="L15:L44">IF(B15&lt;&gt;"",IF(OR(P15=1,Q15=1),G15-(IF(IF(C15=1,0,C15)&gt;D15,MAX(D15,4/24)-4/24,0)+IF(IF(E15=1,0,E15)&gt;F15,MAX(F15,4/24)-4/24,0))-IF(Q15=1,(IF(IF(C15=1,0,C15)&gt;D15,14/24-MIN(IF(C15=1,0,C15),14/24),MIN(IF(D15=0,1,D15),14/24)-MIN(IF(C15=1,0,C15),14/24))+IF(IF(E15=1,0,E15)&gt;F15,14/24-MIN(IF(E15=1,0,E15),14/24),MIN(IF(F15=0,1,F15),14/24)-MIN(IF(E15=1,0,E15),14/24))),0),0)+IF(U15=1,IF(OR(P15=1,Q15=1),(IF(C15&gt;D15,(MAX(D15,4/24)-(4/24)),0)+IF(E15&gt;F15,(MAX(F15,4/24)-(4/24)),0)),(IF(C15&gt;D15,D15,0)+IF(E15&gt;F15,F15,0))),0),"")</f>
        <v>0</v>
      </c>
      <c r="M15" s="107"/>
      <c r="N15" s="112">
        <f aca="true" t="shared" si="12" ref="N15:N44">IF(ISNUMBER(B15),IF(WEEKDAY(B15,1)=1,1,0),0)</f>
        <v>0</v>
      </c>
      <c r="O15" s="112">
        <f t="shared" si="0"/>
        <v>0</v>
      </c>
      <c r="P15" s="112">
        <f t="shared" si="1"/>
        <v>0</v>
      </c>
      <c r="Q15" s="112">
        <f t="shared" si="2"/>
        <v>0</v>
      </c>
      <c r="R15" s="112">
        <f t="shared" si="3"/>
        <v>0</v>
      </c>
      <c r="S15" s="112">
        <f aca="true" t="shared" si="13" ref="S15:S44">IF(ISNUMBER(B15),IF(WEEKDAY(B15+1,1)=1,1,0),0)</f>
        <v>0</v>
      </c>
      <c r="T15" s="112">
        <f t="shared" si="4"/>
        <v>1</v>
      </c>
      <c r="U15" s="112">
        <f t="shared" si="5"/>
        <v>0</v>
      </c>
      <c r="V15" s="9"/>
      <c r="W15" s="23" t="s">
        <v>17</v>
      </c>
      <c r="X15" s="24">
        <f>(Stunden_1*24)*Stundenlohn_1</f>
        <v>0</v>
      </c>
      <c r="Y15" s="208"/>
      <c r="Z15" s="208"/>
      <c r="AA15" s="208"/>
      <c r="AB15" s="54" t="s">
        <v>1</v>
      </c>
      <c r="AC15" s="55">
        <f>Ostersonntag_1-2</f>
        <v>41005</v>
      </c>
      <c r="AD15" s="56">
        <v>125</v>
      </c>
    </row>
    <row r="16" spans="2:30" ht="21" customHeight="1">
      <c r="B16" s="18">
        <f aca="true" t="shared" si="14" ref="B16:B44">IF(B15&lt;&gt;"",IF(MONTH(Beginndatum_1)=MONTH(B15+1),B15+1,""),"")</f>
        <v>41185</v>
      </c>
      <c r="C16" s="21"/>
      <c r="D16" s="21"/>
      <c r="E16" s="21"/>
      <c r="F16" s="21"/>
      <c r="G16" s="119">
        <f t="shared" si="6"/>
        <v>0</v>
      </c>
      <c r="H16" s="90">
        <f t="shared" si="7"/>
        <v>0</v>
      </c>
      <c r="I16" s="119">
        <f t="shared" si="8"/>
        <v>0</v>
      </c>
      <c r="J16" s="90">
        <f t="shared" si="9"/>
        <v>0</v>
      </c>
      <c r="K16" s="121">
        <f t="shared" si="10"/>
        <v>0</v>
      </c>
      <c r="L16" s="91">
        <f t="shared" si="11"/>
        <v>0</v>
      </c>
      <c r="M16" s="107"/>
      <c r="N16" s="112">
        <f t="shared" si="12"/>
        <v>0</v>
      </c>
      <c r="O16" s="112">
        <f t="shared" si="0"/>
        <v>1</v>
      </c>
      <c r="P16" s="112">
        <f t="shared" si="1"/>
        <v>0</v>
      </c>
      <c r="Q16" s="112">
        <f t="shared" si="2"/>
        <v>0</v>
      </c>
      <c r="R16" s="112">
        <f t="shared" si="3"/>
        <v>0</v>
      </c>
      <c r="S16" s="112">
        <f t="shared" si="13"/>
        <v>0</v>
      </c>
      <c r="T16" s="112">
        <f t="shared" si="4"/>
        <v>0</v>
      </c>
      <c r="U16" s="112">
        <f t="shared" si="5"/>
        <v>0</v>
      </c>
      <c r="V16" s="9"/>
      <c r="W16" s="25" t="s">
        <v>11</v>
      </c>
      <c r="X16" s="26">
        <f>(Nachtstd_25_1*24)*(Stundenlohn_1*25%)</f>
        <v>0</v>
      </c>
      <c r="Y16" s="208"/>
      <c r="Z16" s="208"/>
      <c r="AA16" s="208"/>
      <c r="AB16" s="54" t="s">
        <v>3</v>
      </c>
      <c r="AC16" s="55">
        <f>Ostersonntag_1+1</f>
        <v>41008</v>
      </c>
      <c r="AD16" s="56">
        <v>125</v>
      </c>
    </row>
    <row r="17" spans="2:30" ht="21" customHeight="1">
      <c r="B17" s="18">
        <f t="shared" si="14"/>
        <v>41186</v>
      </c>
      <c r="C17" s="21"/>
      <c r="D17" s="21"/>
      <c r="E17" s="21"/>
      <c r="F17" s="21"/>
      <c r="G17" s="119">
        <f t="shared" si="6"/>
        <v>0</v>
      </c>
      <c r="H17" s="90">
        <f t="shared" si="7"/>
        <v>0</v>
      </c>
      <c r="I17" s="119">
        <f t="shared" si="8"/>
        <v>0</v>
      </c>
      <c r="J17" s="90">
        <f t="shared" si="9"/>
        <v>0</v>
      </c>
      <c r="K17" s="121">
        <f t="shared" si="10"/>
        <v>0</v>
      </c>
      <c r="L17" s="91">
        <f t="shared" si="11"/>
        <v>0</v>
      </c>
      <c r="M17" s="107"/>
      <c r="N17" s="112">
        <f t="shared" si="12"/>
        <v>0</v>
      </c>
      <c r="O17" s="112">
        <f t="shared" si="0"/>
        <v>0</v>
      </c>
      <c r="P17" s="112">
        <f t="shared" si="1"/>
        <v>0</v>
      </c>
      <c r="Q17" s="112">
        <f t="shared" si="2"/>
        <v>0</v>
      </c>
      <c r="R17" s="112">
        <f t="shared" si="3"/>
        <v>0</v>
      </c>
      <c r="S17" s="112">
        <f t="shared" si="13"/>
        <v>0</v>
      </c>
      <c r="T17" s="112">
        <f t="shared" si="4"/>
        <v>0</v>
      </c>
      <c r="U17" s="112">
        <f t="shared" si="5"/>
        <v>0</v>
      </c>
      <c r="V17" s="9"/>
      <c r="W17" s="25" t="s">
        <v>13</v>
      </c>
      <c r="X17" s="26">
        <f>(Nachtstd_40_1*24)*(Stundenlohn_1*40%)</f>
        <v>0</v>
      </c>
      <c r="Y17" s="208"/>
      <c r="Z17" s="208"/>
      <c r="AA17" s="208"/>
      <c r="AB17" s="54" t="s">
        <v>6</v>
      </c>
      <c r="AC17" s="55">
        <f>DATE(AC12,5,1)</f>
        <v>41030</v>
      </c>
      <c r="AD17" s="56">
        <v>150</v>
      </c>
    </row>
    <row r="18" spans="2:30" ht="21" customHeight="1">
      <c r="B18" s="18">
        <f t="shared" si="14"/>
        <v>41187</v>
      </c>
      <c r="C18" s="21"/>
      <c r="D18" s="21"/>
      <c r="E18" s="21"/>
      <c r="F18" s="21"/>
      <c r="G18" s="119">
        <f t="shared" si="6"/>
        <v>0</v>
      </c>
      <c r="H18" s="90">
        <f t="shared" si="7"/>
        <v>0</v>
      </c>
      <c r="I18" s="119">
        <f t="shared" si="8"/>
        <v>0</v>
      </c>
      <c r="J18" s="90">
        <f t="shared" si="9"/>
        <v>0</v>
      </c>
      <c r="K18" s="121">
        <f t="shared" si="10"/>
        <v>0</v>
      </c>
      <c r="L18" s="91">
        <f t="shared" si="11"/>
        <v>0</v>
      </c>
      <c r="M18" s="107"/>
      <c r="N18" s="112">
        <f t="shared" si="12"/>
        <v>0</v>
      </c>
      <c r="O18" s="112">
        <f t="shared" si="0"/>
        <v>0</v>
      </c>
      <c r="P18" s="112">
        <f t="shared" si="1"/>
        <v>0</v>
      </c>
      <c r="Q18" s="112">
        <f t="shared" si="2"/>
        <v>0</v>
      </c>
      <c r="R18" s="112">
        <f t="shared" si="3"/>
        <v>0</v>
      </c>
      <c r="S18" s="112">
        <f t="shared" si="13"/>
        <v>0</v>
      </c>
      <c r="T18" s="112">
        <f t="shared" si="4"/>
        <v>0</v>
      </c>
      <c r="U18" s="112">
        <f t="shared" si="5"/>
        <v>0</v>
      </c>
      <c r="V18" s="9"/>
      <c r="W18" s="25" t="s">
        <v>14</v>
      </c>
      <c r="X18" s="26">
        <f>(Sonntagsstd_1*24)*(Stundenlohn_1*50%)</f>
        <v>0</v>
      </c>
      <c r="Y18" s="208"/>
      <c r="Z18" s="208"/>
      <c r="AA18" s="208"/>
      <c r="AB18" s="54" t="s">
        <v>7</v>
      </c>
      <c r="AC18" s="55">
        <f>Ostersonntag_1+39</f>
        <v>41046</v>
      </c>
      <c r="AD18" s="56">
        <v>125</v>
      </c>
    </row>
    <row r="19" spans="2:30" ht="21" customHeight="1">
      <c r="B19" s="18">
        <f t="shared" si="14"/>
        <v>41188</v>
      </c>
      <c r="C19" s="21"/>
      <c r="D19" s="21"/>
      <c r="E19" s="21"/>
      <c r="F19" s="21"/>
      <c r="G19" s="119">
        <f t="shared" si="6"/>
        <v>0</v>
      </c>
      <c r="H19" s="90">
        <f t="shared" si="7"/>
        <v>0</v>
      </c>
      <c r="I19" s="119">
        <f t="shared" si="8"/>
        <v>0</v>
      </c>
      <c r="J19" s="90">
        <f t="shared" si="9"/>
        <v>0</v>
      </c>
      <c r="K19" s="121">
        <f t="shared" si="10"/>
        <v>0</v>
      </c>
      <c r="L19" s="91">
        <f t="shared" si="11"/>
        <v>0</v>
      </c>
      <c r="M19" s="107"/>
      <c r="N19" s="112">
        <f t="shared" si="12"/>
        <v>0</v>
      </c>
      <c r="O19" s="112">
        <f t="shared" si="0"/>
        <v>0</v>
      </c>
      <c r="P19" s="112">
        <f t="shared" si="1"/>
        <v>0</v>
      </c>
      <c r="Q19" s="112">
        <f t="shared" si="2"/>
        <v>0</v>
      </c>
      <c r="R19" s="112">
        <f t="shared" si="3"/>
        <v>0</v>
      </c>
      <c r="S19" s="112">
        <f t="shared" si="13"/>
        <v>1</v>
      </c>
      <c r="T19" s="112">
        <f t="shared" si="4"/>
        <v>0</v>
      </c>
      <c r="U19" s="112">
        <f t="shared" si="5"/>
        <v>0</v>
      </c>
      <c r="V19" s="9"/>
      <c r="W19" s="27" t="s">
        <v>15</v>
      </c>
      <c r="X19" s="26">
        <f>(Feiertagsstd_125_1*24)*(Stundenlohn_1*125%)</f>
        <v>0</v>
      </c>
      <c r="Y19" s="208"/>
      <c r="Z19" s="208"/>
      <c r="AA19" s="208"/>
      <c r="AB19" s="54" t="s">
        <v>8</v>
      </c>
      <c r="AC19" s="55">
        <f>Ostersonntag_1+50</f>
        <v>41057</v>
      </c>
      <c r="AD19" s="56">
        <v>125</v>
      </c>
    </row>
    <row r="20" spans="2:30" ht="21" customHeight="1">
      <c r="B20" s="18">
        <f t="shared" si="14"/>
        <v>41189</v>
      </c>
      <c r="C20" s="21"/>
      <c r="D20" s="21"/>
      <c r="E20" s="21"/>
      <c r="F20" s="21"/>
      <c r="G20" s="119">
        <f t="shared" si="6"/>
        <v>0</v>
      </c>
      <c r="H20" s="90">
        <f t="shared" si="7"/>
        <v>0</v>
      </c>
      <c r="I20" s="119">
        <f t="shared" si="8"/>
        <v>0</v>
      </c>
      <c r="J20" s="90">
        <f t="shared" si="9"/>
        <v>0</v>
      </c>
      <c r="K20" s="121">
        <f t="shared" si="10"/>
        <v>0</v>
      </c>
      <c r="L20" s="91">
        <f t="shared" si="11"/>
        <v>0</v>
      </c>
      <c r="M20" s="107"/>
      <c r="N20" s="112">
        <f t="shared" si="12"/>
        <v>1</v>
      </c>
      <c r="O20" s="112">
        <f t="shared" si="0"/>
        <v>0</v>
      </c>
      <c r="P20" s="112">
        <f t="shared" si="1"/>
        <v>0</v>
      </c>
      <c r="Q20" s="112">
        <f t="shared" si="2"/>
        <v>0</v>
      </c>
      <c r="R20" s="112">
        <f t="shared" si="3"/>
        <v>0</v>
      </c>
      <c r="S20" s="112">
        <f t="shared" si="13"/>
        <v>0</v>
      </c>
      <c r="T20" s="112">
        <f t="shared" si="4"/>
        <v>0</v>
      </c>
      <c r="U20" s="112">
        <f t="shared" si="5"/>
        <v>0</v>
      </c>
      <c r="V20" s="9"/>
      <c r="W20" s="28" t="s">
        <v>16</v>
      </c>
      <c r="X20" s="29">
        <f>(Feiertagsstd_150_1*24)*(Stundenlohn_1*150%)</f>
        <v>0</v>
      </c>
      <c r="Y20" s="208"/>
      <c r="Z20" s="208"/>
      <c r="AA20" s="208"/>
      <c r="AB20" s="54" t="s">
        <v>9</v>
      </c>
      <c r="AC20" s="55">
        <f>DATE(AC12,10,3)</f>
        <v>41185</v>
      </c>
      <c r="AD20" s="56">
        <v>125</v>
      </c>
    </row>
    <row r="21" spans="2:30" ht="21" customHeight="1">
      <c r="B21" s="18">
        <f t="shared" si="14"/>
        <v>41190</v>
      </c>
      <c r="C21" s="21"/>
      <c r="D21" s="21"/>
      <c r="E21" s="21"/>
      <c r="F21" s="21"/>
      <c r="G21" s="119">
        <f t="shared" si="6"/>
        <v>0</v>
      </c>
      <c r="H21" s="90">
        <f t="shared" si="7"/>
        <v>0</v>
      </c>
      <c r="I21" s="119">
        <f t="shared" si="8"/>
        <v>0</v>
      </c>
      <c r="J21" s="90">
        <f t="shared" si="9"/>
        <v>0</v>
      </c>
      <c r="K21" s="121">
        <f t="shared" si="10"/>
        <v>0</v>
      </c>
      <c r="L21" s="91">
        <f t="shared" si="11"/>
        <v>0</v>
      </c>
      <c r="M21" s="107"/>
      <c r="N21" s="112">
        <f t="shared" si="12"/>
        <v>0</v>
      </c>
      <c r="O21" s="112">
        <f t="shared" si="0"/>
        <v>0</v>
      </c>
      <c r="P21" s="112">
        <f t="shared" si="1"/>
        <v>0</v>
      </c>
      <c r="Q21" s="112">
        <f t="shared" si="2"/>
        <v>0</v>
      </c>
      <c r="R21" s="112">
        <f t="shared" si="3"/>
        <v>0</v>
      </c>
      <c r="S21" s="112">
        <f t="shared" si="13"/>
        <v>0</v>
      </c>
      <c r="T21" s="112">
        <f t="shared" si="4"/>
        <v>0</v>
      </c>
      <c r="U21" s="112">
        <f t="shared" si="5"/>
        <v>0</v>
      </c>
      <c r="V21" s="9"/>
      <c r="W21" s="30"/>
      <c r="X21" s="31"/>
      <c r="Y21" s="208"/>
      <c r="Z21" s="208"/>
      <c r="AA21" s="208"/>
      <c r="AB21" s="57" t="s">
        <v>34</v>
      </c>
      <c r="AC21" s="66">
        <f>DATE(AC12,12,24)</f>
        <v>41267</v>
      </c>
      <c r="AD21" s="56">
        <v>150</v>
      </c>
    </row>
    <row r="22" spans="2:30" ht="21" customHeight="1">
      <c r="B22" s="18">
        <f t="shared" si="14"/>
        <v>41191</v>
      </c>
      <c r="C22" s="21"/>
      <c r="D22" s="21"/>
      <c r="E22" s="21"/>
      <c r="F22" s="21"/>
      <c r="G22" s="119">
        <f t="shared" si="6"/>
        <v>0</v>
      </c>
      <c r="H22" s="90">
        <f t="shared" si="7"/>
        <v>0</v>
      </c>
      <c r="I22" s="119">
        <f t="shared" si="8"/>
        <v>0</v>
      </c>
      <c r="J22" s="90">
        <f t="shared" si="9"/>
        <v>0</v>
      </c>
      <c r="K22" s="121">
        <f t="shared" si="10"/>
        <v>0</v>
      </c>
      <c r="L22" s="91">
        <f t="shared" si="11"/>
        <v>0</v>
      </c>
      <c r="M22" s="107"/>
      <c r="N22" s="112">
        <f t="shared" si="12"/>
        <v>0</v>
      </c>
      <c r="O22" s="112">
        <f t="shared" si="0"/>
        <v>0</v>
      </c>
      <c r="P22" s="112">
        <f t="shared" si="1"/>
        <v>0</v>
      </c>
      <c r="Q22" s="112">
        <f t="shared" si="2"/>
        <v>0</v>
      </c>
      <c r="R22" s="112">
        <f t="shared" si="3"/>
        <v>0</v>
      </c>
      <c r="S22" s="112">
        <f t="shared" si="13"/>
        <v>0</v>
      </c>
      <c r="T22" s="112">
        <f t="shared" si="4"/>
        <v>0</v>
      </c>
      <c r="U22" s="112">
        <f t="shared" si="5"/>
        <v>0</v>
      </c>
      <c r="V22" s="9"/>
      <c r="W22" s="32"/>
      <c r="X22" s="33"/>
      <c r="Y22" s="208"/>
      <c r="Z22" s="208"/>
      <c r="AA22" s="208"/>
      <c r="AB22" s="54" t="s">
        <v>10</v>
      </c>
      <c r="AC22" s="55">
        <f>DATE(AC12,12,25)</f>
        <v>41268</v>
      </c>
      <c r="AD22" s="56">
        <v>150</v>
      </c>
    </row>
    <row r="23" spans="2:30" ht="21" customHeight="1">
      <c r="B23" s="18">
        <f t="shared" si="14"/>
        <v>41192</v>
      </c>
      <c r="C23" s="21"/>
      <c r="D23" s="21"/>
      <c r="E23" s="21"/>
      <c r="F23" s="21"/>
      <c r="G23" s="119">
        <f t="shared" si="6"/>
        <v>0</v>
      </c>
      <c r="H23" s="90">
        <f t="shared" si="7"/>
        <v>0</v>
      </c>
      <c r="I23" s="119">
        <f t="shared" si="8"/>
        <v>0</v>
      </c>
      <c r="J23" s="90">
        <f t="shared" si="9"/>
        <v>0</v>
      </c>
      <c r="K23" s="121">
        <f t="shared" si="10"/>
        <v>0</v>
      </c>
      <c r="L23" s="91">
        <f t="shared" si="11"/>
        <v>0</v>
      </c>
      <c r="M23" s="107"/>
      <c r="N23" s="112">
        <f t="shared" si="12"/>
        <v>0</v>
      </c>
      <c r="O23" s="112">
        <f t="shared" si="0"/>
        <v>0</v>
      </c>
      <c r="P23" s="112">
        <f t="shared" si="1"/>
        <v>0</v>
      </c>
      <c r="Q23" s="112">
        <f t="shared" si="2"/>
        <v>0</v>
      </c>
      <c r="R23" s="112">
        <f t="shared" si="3"/>
        <v>0</v>
      </c>
      <c r="S23" s="112">
        <f t="shared" si="13"/>
        <v>0</v>
      </c>
      <c r="T23" s="112">
        <f t="shared" si="4"/>
        <v>0</v>
      </c>
      <c r="U23" s="112">
        <f t="shared" si="5"/>
        <v>0</v>
      </c>
      <c r="V23" s="9"/>
      <c r="W23" s="32"/>
      <c r="X23" s="33"/>
      <c r="Y23" s="208"/>
      <c r="Z23" s="208"/>
      <c r="AA23" s="208"/>
      <c r="AB23" s="54" t="s">
        <v>12</v>
      </c>
      <c r="AC23" s="55">
        <f>DATE(AC12,12,26)</f>
        <v>41269</v>
      </c>
      <c r="AD23" s="56">
        <v>150</v>
      </c>
    </row>
    <row r="24" spans="2:30" ht="21" customHeight="1">
      <c r="B24" s="18">
        <f t="shared" si="14"/>
        <v>41193</v>
      </c>
      <c r="C24" s="21"/>
      <c r="D24" s="21"/>
      <c r="E24" s="21"/>
      <c r="F24" s="21"/>
      <c r="G24" s="119">
        <f t="shared" si="6"/>
        <v>0</v>
      </c>
      <c r="H24" s="90">
        <f t="shared" si="7"/>
        <v>0</v>
      </c>
      <c r="I24" s="119">
        <f t="shared" si="8"/>
        <v>0</v>
      </c>
      <c r="J24" s="90">
        <f t="shared" si="9"/>
        <v>0</v>
      </c>
      <c r="K24" s="121">
        <f t="shared" si="10"/>
        <v>0</v>
      </c>
      <c r="L24" s="91">
        <f t="shared" si="11"/>
        <v>0</v>
      </c>
      <c r="M24" s="107"/>
      <c r="N24" s="112">
        <f t="shared" si="12"/>
        <v>0</v>
      </c>
      <c r="O24" s="112">
        <f t="shared" si="0"/>
        <v>0</v>
      </c>
      <c r="P24" s="112">
        <f t="shared" si="1"/>
        <v>0</v>
      </c>
      <c r="Q24" s="112">
        <f t="shared" si="2"/>
        <v>0</v>
      </c>
      <c r="R24" s="112">
        <f t="shared" si="3"/>
        <v>0</v>
      </c>
      <c r="S24" s="112">
        <f t="shared" si="13"/>
        <v>0</v>
      </c>
      <c r="T24" s="112">
        <f t="shared" si="4"/>
        <v>0</v>
      </c>
      <c r="U24" s="112">
        <f t="shared" si="5"/>
        <v>0</v>
      </c>
      <c r="V24" s="9"/>
      <c r="W24" s="32"/>
      <c r="X24" s="33"/>
      <c r="Y24" s="208"/>
      <c r="Z24" s="208"/>
      <c r="AA24" s="208"/>
      <c r="AB24" s="63" t="s">
        <v>35</v>
      </c>
      <c r="AC24" s="84">
        <f>DATE(AC12,12,31)</f>
        <v>41274</v>
      </c>
      <c r="AD24" s="73">
        <v>125</v>
      </c>
    </row>
    <row r="25" spans="2:27" ht="21" customHeight="1">
      <c r="B25" s="18">
        <f t="shared" si="14"/>
        <v>41194</v>
      </c>
      <c r="C25" s="21"/>
      <c r="D25" s="21"/>
      <c r="E25" s="21"/>
      <c r="F25" s="21"/>
      <c r="G25" s="119">
        <f t="shared" si="6"/>
        <v>0</v>
      </c>
      <c r="H25" s="90">
        <f t="shared" si="7"/>
        <v>0</v>
      </c>
      <c r="I25" s="90">
        <f t="shared" si="8"/>
        <v>0</v>
      </c>
      <c r="J25" s="90">
        <f t="shared" si="9"/>
        <v>0</v>
      </c>
      <c r="K25" s="121">
        <f t="shared" si="10"/>
        <v>0</v>
      </c>
      <c r="L25" s="91">
        <f t="shared" si="11"/>
        <v>0</v>
      </c>
      <c r="M25" s="107"/>
      <c r="N25" s="112">
        <f t="shared" si="12"/>
        <v>0</v>
      </c>
      <c r="O25" s="112">
        <f t="shared" si="0"/>
        <v>0</v>
      </c>
      <c r="P25" s="112">
        <f t="shared" si="1"/>
        <v>0</v>
      </c>
      <c r="Q25" s="112">
        <f t="shared" si="2"/>
        <v>0</v>
      </c>
      <c r="R25" s="112">
        <f t="shared" si="3"/>
        <v>0</v>
      </c>
      <c r="S25" s="112">
        <f t="shared" si="13"/>
        <v>0</v>
      </c>
      <c r="T25" s="112">
        <f t="shared" si="4"/>
        <v>0</v>
      </c>
      <c r="U25" s="112">
        <f t="shared" si="5"/>
        <v>0</v>
      </c>
      <c r="V25" s="9"/>
      <c r="W25" s="32"/>
      <c r="X25" s="33"/>
      <c r="Y25" s="208"/>
      <c r="Z25" s="208"/>
      <c r="AA25" s="208"/>
    </row>
    <row r="26" spans="2:30" ht="21" customHeight="1">
      <c r="B26" s="18">
        <f t="shared" si="14"/>
        <v>41195</v>
      </c>
      <c r="C26" s="21"/>
      <c r="D26" s="21"/>
      <c r="E26" s="21"/>
      <c r="F26" s="21"/>
      <c r="G26" s="119">
        <f t="shared" si="6"/>
        <v>0</v>
      </c>
      <c r="H26" s="90">
        <f t="shared" si="7"/>
        <v>0</v>
      </c>
      <c r="I26" s="119">
        <f t="shared" si="8"/>
        <v>0</v>
      </c>
      <c r="J26" s="90">
        <f t="shared" si="9"/>
        <v>0</v>
      </c>
      <c r="K26" s="121">
        <f t="shared" si="10"/>
        <v>0</v>
      </c>
      <c r="L26" s="91">
        <f t="shared" si="11"/>
        <v>0</v>
      </c>
      <c r="M26" s="107"/>
      <c r="N26" s="112">
        <f t="shared" si="12"/>
        <v>0</v>
      </c>
      <c r="O26" s="112">
        <f t="shared" si="0"/>
        <v>0</v>
      </c>
      <c r="P26" s="112">
        <f t="shared" si="1"/>
        <v>0</v>
      </c>
      <c r="Q26" s="112">
        <f t="shared" si="2"/>
        <v>0</v>
      </c>
      <c r="R26" s="112">
        <f t="shared" si="3"/>
        <v>0</v>
      </c>
      <c r="S26" s="112">
        <f t="shared" si="13"/>
        <v>1</v>
      </c>
      <c r="T26" s="112">
        <f t="shared" si="4"/>
        <v>0</v>
      </c>
      <c r="U26" s="112">
        <f t="shared" si="5"/>
        <v>0</v>
      </c>
      <c r="V26" s="9"/>
      <c r="W26" s="32"/>
      <c r="X26" s="33"/>
      <c r="Y26" s="208"/>
      <c r="Z26" s="208"/>
      <c r="AA26" s="208"/>
      <c r="AB26" s="58" t="s">
        <v>43</v>
      </c>
      <c r="AC26" s="59">
        <f>YEAR(Beginndatum_1)</f>
        <v>2012</v>
      </c>
      <c r="AD26" s="60" t="s">
        <v>38</v>
      </c>
    </row>
    <row r="27" spans="2:32" ht="21" customHeight="1">
      <c r="B27" s="18">
        <f t="shared" si="14"/>
        <v>41196</v>
      </c>
      <c r="C27" s="21"/>
      <c r="D27" s="21"/>
      <c r="E27" s="21"/>
      <c r="F27" s="21"/>
      <c r="G27" s="119">
        <f t="shared" si="6"/>
        <v>0</v>
      </c>
      <c r="H27" s="90">
        <f t="shared" si="7"/>
        <v>0</v>
      </c>
      <c r="I27" s="119">
        <f t="shared" si="8"/>
        <v>0</v>
      </c>
      <c r="J27" s="90">
        <f t="shared" si="9"/>
        <v>0</v>
      </c>
      <c r="K27" s="121">
        <f t="shared" si="10"/>
        <v>0</v>
      </c>
      <c r="L27" s="91">
        <f t="shared" si="11"/>
        <v>0</v>
      </c>
      <c r="M27" s="107"/>
      <c r="N27" s="112">
        <f t="shared" si="12"/>
        <v>1</v>
      </c>
      <c r="O27" s="112">
        <f t="shared" si="0"/>
        <v>0</v>
      </c>
      <c r="P27" s="112">
        <f t="shared" si="1"/>
        <v>0</v>
      </c>
      <c r="Q27" s="112">
        <f t="shared" si="2"/>
        <v>0</v>
      </c>
      <c r="R27" s="112">
        <f t="shared" si="3"/>
        <v>0</v>
      </c>
      <c r="S27" s="112">
        <f t="shared" si="13"/>
        <v>0</v>
      </c>
      <c r="T27" s="112">
        <f t="shared" si="4"/>
        <v>0</v>
      </c>
      <c r="U27" s="112">
        <f t="shared" si="5"/>
        <v>0</v>
      </c>
      <c r="V27" s="9"/>
      <c r="W27" s="32"/>
      <c r="X27" s="33"/>
      <c r="Y27" s="208"/>
      <c r="Z27" s="208"/>
      <c r="AA27" s="208"/>
      <c r="AB27" s="176" t="s">
        <v>49</v>
      </c>
      <c r="AC27" s="177"/>
      <c r="AD27" s="178"/>
      <c r="AF27" s="2" t="s">
        <v>48</v>
      </c>
    </row>
    <row r="28" spans="2:30" ht="21" customHeight="1">
      <c r="B28" s="18">
        <f t="shared" si="14"/>
        <v>41197</v>
      </c>
      <c r="C28" s="21"/>
      <c r="D28" s="21"/>
      <c r="E28" s="21"/>
      <c r="F28" s="21"/>
      <c r="G28" s="119">
        <f t="shared" si="6"/>
        <v>0</v>
      </c>
      <c r="H28" s="90">
        <f t="shared" si="7"/>
        <v>0</v>
      </c>
      <c r="I28" s="119">
        <f t="shared" si="8"/>
        <v>0</v>
      </c>
      <c r="J28" s="90">
        <f t="shared" si="9"/>
        <v>0</v>
      </c>
      <c r="K28" s="121">
        <f t="shared" si="10"/>
        <v>0</v>
      </c>
      <c r="L28" s="91">
        <f t="shared" si="11"/>
        <v>0</v>
      </c>
      <c r="M28" s="107"/>
      <c r="N28" s="112">
        <f t="shared" si="12"/>
        <v>0</v>
      </c>
      <c r="O28" s="112">
        <f t="shared" si="0"/>
        <v>0</v>
      </c>
      <c r="P28" s="112">
        <f t="shared" si="1"/>
        <v>0</v>
      </c>
      <c r="Q28" s="112">
        <f t="shared" si="2"/>
        <v>0</v>
      </c>
      <c r="R28" s="112">
        <f t="shared" si="3"/>
        <v>0</v>
      </c>
      <c r="S28" s="112">
        <f t="shared" si="13"/>
        <v>0</v>
      </c>
      <c r="T28" s="112">
        <f t="shared" si="4"/>
        <v>0</v>
      </c>
      <c r="U28" s="112">
        <f t="shared" si="5"/>
        <v>0</v>
      </c>
      <c r="V28" s="9"/>
      <c r="W28" s="32"/>
      <c r="X28" s="33"/>
      <c r="Y28" s="208"/>
      <c r="Z28" s="208"/>
      <c r="AA28" s="208"/>
      <c r="AB28" s="179"/>
      <c r="AC28" s="180"/>
      <c r="AD28" s="181"/>
    </row>
    <row r="29" spans="2:30" ht="21" customHeight="1">
      <c r="B29" s="18">
        <f t="shared" si="14"/>
        <v>41198</v>
      </c>
      <c r="C29" s="21"/>
      <c r="D29" s="21"/>
      <c r="E29" s="21"/>
      <c r="F29" s="21"/>
      <c r="G29" s="119">
        <f t="shared" si="6"/>
        <v>0</v>
      </c>
      <c r="H29" s="90">
        <f t="shared" si="7"/>
        <v>0</v>
      </c>
      <c r="I29" s="119">
        <f t="shared" si="8"/>
        <v>0</v>
      </c>
      <c r="J29" s="90">
        <f t="shared" si="9"/>
        <v>0</v>
      </c>
      <c r="K29" s="121">
        <f t="shared" si="10"/>
        <v>0</v>
      </c>
      <c r="L29" s="91">
        <f t="shared" si="11"/>
        <v>0</v>
      </c>
      <c r="M29" s="107"/>
      <c r="N29" s="112">
        <f t="shared" si="12"/>
        <v>0</v>
      </c>
      <c r="O29" s="112">
        <f t="shared" si="0"/>
        <v>0</v>
      </c>
      <c r="P29" s="112">
        <f t="shared" si="1"/>
        <v>0</v>
      </c>
      <c r="Q29" s="112">
        <f t="shared" si="2"/>
        <v>0</v>
      </c>
      <c r="R29" s="112">
        <f t="shared" si="3"/>
        <v>0</v>
      </c>
      <c r="S29" s="112">
        <f t="shared" si="13"/>
        <v>0</v>
      </c>
      <c r="T29" s="112">
        <f t="shared" si="4"/>
        <v>0</v>
      </c>
      <c r="U29" s="112">
        <f t="shared" si="5"/>
        <v>0</v>
      </c>
      <c r="V29" s="9"/>
      <c r="W29" s="32"/>
      <c r="X29" s="33"/>
      <c r="Y29" s="208"/>
      <c r="Z29" s="208"/>
      <c r="AA29" s="208"/>
      <c r="AB29" s="170" t="s">
        <v>50</v>
      </c>
      <c r="AC29" s="171"/>
      <c r="AD29" s="172"/>
    </row>
    <row r="30" spans="2:30" ht="21" customHeight="1">
      <c r="B30" s="18">
        <f t="shared" si="14"/>
        <v>41199</v>
      </c>
      <c r="C30" s="21"/>
      <c r="D30" s="21"/>
      <c r="E30" s="21"/>
      <c r="F30" s="21"/>
      <c r="G30" s="119">
        <f t="shared" si="6"/>
        <v>0</v>
      </c>
      <c r="H30" s="90">
        <f t="shared" si="7"/>
        <v>0</v>
      </c>
      <c r="I30" s="119">
        <f t="shared" si="8"/>
        <v>0</v>
      </c>
      <c r="J30" s="90">
        <f t="shared" si="9"/>
        <v>0</v>
      </c>
      <c r="K30" s="121">
        <f t="shared" si="10"/>
        <v>0</v>
      </c>
      <c r="L30" s="91">
        <f t="shared" si="11"/>
        <v>0</v>
      </c>
      <c r="M30" s="107"/>
      <c r="N30" s="112">
        <f t="shared" si="12"/>
        <v>0</v>
      </c>
      <c r="O30" s="112">
        <f t="shared" si="0"/>
        <v>0</v>
      </c>
      <c r="P30" s="112">
        <f t="shared" si="1"/>
        <v>0</v>
      </c>
      <c r="Q30" s="112">
        <f t="shared" si="2"/>
        <v>0</v>
      </c>
      <c r="R30" s="112">
        <f t="shared" si="3"/>
        <v>0</v>
      </c>
      <c r="S30" s="112">
        <f t="shared" si="13"/>
        <v>0</v>
      </c>
      <c r="T30" s="112">
        <f t="shared" si="4"/>
        <v>0</v>
      </c>
      <c r="U30" s="112">
        <f t="shared" si="5"/>
        <v>0</v>
      </c>
      <c r="V30" s="9"/>
      <c r="W30" s="32"/>
      <c r="X30" s="33"/>
      <c r="Y30" s="208"/>
      <c r="Z30" s="208"/>
      <c r="AA30" s="208"/>
      <c r="AB30" s="173"/>
      <c r="AC30" s="174"/>
      <c r="AD30" s="175"/>
    </row>
    <row r="31" spans="2:30" ht="21" customHeight="1">
      <c r="B31" s="18">
        <f t="shared" si="14"/>
        <v>41200</v>
      </c>
      <c r="C31" s="21"/>
      <c r="D31" s="21"/>
      <c r="E31" s="21"/>
      <c r="F31" s="21"/>
      <c r="G31" s="119">
        <f t="shared" si="6"/>
        <v>0</v>
      </c>
      <c r="H31" s="119">
        <f t="shared" si="7"/>
        <v>0</v>
      </c>
      <c r="I31" s="119">
        <f t="shared" si="8"/>
        <v>0</v>
      </c>
      <c r="J31" s="90">
        <f t="shared" si="9"/>
        <v>0</v>
      </c>
      <c r="K31" s="121">
        <f t="shared" si="10"/>
        <v>0</v>
      </c>
      <c r="L31" s="91">
        <f t="shared" si="11"/>
        <v>0</v>
      </c>
      <c r="M31" s="107"/>
      <c r="N31" s="112">
        <f t="shared" si="12"/>
        <v>0</v>
      </c>
      <c r="O31" s="112">
        <f t="shared" si="0"/>
        <v>0</v>
      </c>
      <c r="P31" s="112">
        <f t="shared" si="1"/>
        <v>0</v>
      </c>
      <c r="Q31" s="112">
        <f t="shared" si="2"/>
        <v>0</v>
      </c>
      <c r="R31" s="112">
        <f t="shared" si="3"/>
        <v>0</v>
      </c>
      <c r="S31" s="112">
        <f t="shared" si="13"/>
        <v>0</v>
      </c>
      <c r="T31" s="112">
        <f t="shared" si="4"/>
        <v>0</v>
      </c>
      <c r="U31" s="112">
        <f t="shared" si="5"/>
        <v>0</v>
      </c>
      <c r="V31" s="9"/>
      <c r="W31" s="32"/>
      <c r="X31" s="33"/>
      <c r="Y31" s="208"/>
      <c r="Z31" s="208"/>
      <c r="AA31" s="208"/>
      <c r="AB31" s="61" t="s">
        <v>39</v>
      </c>
      <c r="AC31" s="65">
        <f>IF([0]!HL_3_Koenige_1=""," ",[0]!HL_3_Koenige_1)</f>
        <v>40914</v>
      </c>
      <c r="AD31" s="53">
        <v>125</v>
      </c>
    </row>
    <row r="32" spans="2:30" ht="21" customHeight="1">
      <c r="B32" s="18">
        <f t="shared" si="14"/>
        <v>41201</v>
      </c>
      <c r="C32" s="21"/>
      <c r="D32" s="21"/>
      <c r="E32" s="21"/>
      <c r="F32" s="21"/>
      <c r="G32" s="119">
        <f t="shared" si="6"/>
        <v>0</v>
      </c>
      <c r="H32" s="90">
        <f t="shared" si="7"/>
        <v>0</v>
      </c>
      <c r="I32" s="119">
        <f t="shared" si="8"/>
        <v>0</v>
      </c>
      <c r="J32" s="90">
        <f t="shared" si="9"/>
        <v>0</v>
      </c>
      <c r="K32" s="121">
        <f t="shared" si="10"/>
        <v>0</v>
      </c>
      <c r="L32" s="91">
        <f t="shared" si="11"/>
        <v>0</v>
      </c>
      <c r="M32" s="107"/>
      <c r="N32" s="112">
        <f t="shared" si="12"/>
        <v>0</v>
      </c>
      <c r="O32" s="112">
        <f t="shared" si="0"/>
        <v>0</v>
      </c>
      <c r="P32" s="112">
        <f t="shared" si="1"/>
        <v>0</v>
      </c>
      <c r="Q32" s="112">
        <f t="shared" si="2"/>
        <v>0</v>
      </c>
      <c r="R32" s="112">
        <f t="shared" si="3"/>
        <v>0</v>
      </c>
      <c r="S32" s="112">
        <f t="shared" si="13"/>
        <v>0</v>
      </c>
      <c r="T32" s="112">
        <f t="shared" si="4"/>
        <v>0</v>
      </c>
      <c r="U32" s="112">
        <f t="shared" si="5"/>
        <v>0</v>
      </c>
      <c r="V32" s="9"/>
      <c r="W32" s="32"/>
      <c r="X32" s="33"/>
      <c r="Y32" s="208"/>
      <c r="Z32" s="208"/>
      <c r="AA32" s="208"/>
      <c r="AB32" s="57" t="s">
        <v>40</v>
      </c>
      <c r="AC32" s="66">
        <f>IF([0]!Fronleichnam_1=""," ",[0]!Fronleichnam_1)</f>
        <v>41067</v>
      </c>
      <c r="AD32" s="56">
        <v>125</v>
      </c>
    </row>
    <row r="33" spans="2:30" ht="21" customHeight="1">
      <c r="B33" s="18">
        <f t="shared" si="14"/>
        <v>41202</v>
      </c>
      <c r="C33" s="21"/>
      <c r="D33" s="21"/>
      <c r="E33" s="21"/>
      <c r="F33" s="21"/>
      <c r="G33" s="119">
        <f t="shared" si="6"/>
        <v>0</v>
      </c>
      <c r="H33" s="90">
        <f t="shared" si="7"/>
        <v>0</v>
      </c>
      <c r="I33" s="90">
        <f t="shared" si="8"/>
        <v>0</v>
      </c>
      <c r="J33" s="90">
        <f t="shared" si="9"/>
        <v>0</v>
      </c>
      <c r="K33" s="121">
        <f t="shared" si="10"/>
        <v>0</v>
      </c>
      <c r="L33" s="121">
        <f t="shared" si="11"/>
        <v>0</v>
      </c>
      <c r="M33" s="107"/>
      <c r="N33" s="112">
        <f t="shared" si="12"/>
        <v>0</v>
      </c>
      <c r="O33" s="112">
        <f t="shared" si="0"/>
        <v>0</v>
      </c>
      <c r="P33" s="112">
        <f t="shared" si="1"/>
        <v>0</v>
      </c>
      <c r="Q33" s="112">
        <f t="shared" si="2"/>
        <v>0</v>
      </c>
      <c r="R33" s="112">
        <f t="shared" si="3"/>
        <v>0</v>
      </c>
      <c r="S33" s="112">
        <f t="shared" si="13"/>
        <v>1</v>
      </c>
      <c r="T33" s="112">
        <f t="shared" si="4"/>
        <v>0</v>
      </c>
      <c r="U33" s="112">
        <f t="shared" si="5"/>
        <v>0</v>
      </c>
      <c r="V33" s="9"/>
      <c r="W33" s="32"/>
      <c r="X33" s="33"/>
      <c r="Y33" s="208"/>
      <c r="Z33" s="208"/>
      <c r="AA33" s="208"/>
      <c r="AB33" s="57" t="s">
        <v>46</v>
      </c>
      <c r="AC33" s="66">
        <f>IF([0]!Friedensfest_1=""," ",[0]!Friedensfest_1)</f>
        <v>41129</v>
      </c>
      <c r="AD33" s="56">
        <v>125</v>
      </c>
    </row>
    <row r="34" spans="2:30" ht="21" customHeight="1">
      <c r="B34" s="18">
        <f t="shared" si="14"/>
        <v>41203</v>
      </c>
      <c r="C34" s="21"/>
      <c r="D34" s="21"/>
      <c r="E34" s="21"/>
      <c r="F34" s="21"/>
      <c r="G34" s="119">
        <f t="shared" si="6"/>
        <v>0</v>
      </c>
      <c r="H34" s="90">
        <f t="shared" si="7"/>
        <v>0</v>
      </c>
      <c r="I34" s="119">
        <f t="shared" si="8"/>
        <v>0</v>
      </c>
      <c r="J34" s="90">
        <f t="shared" si="9"/>
        <v>0</v>
      </c>
      <c r="K34" s="121">
        <f t="shared" si="10"/>
        <v>0</v>
      </c>
      <c r="L34" s="91">
        <f t="shared" si="11"/>
        <v>0</v>
      </c>
      <c r="M34" s="107"/>
      <c r="N34" s="112">
        <f t="shared" si="12"/>
        <v>1</v>
      </c>
      <c r="O34" s="112">
        <f t="shared" si="0"/>
        <v>0</v>
      </c>
      <c r="P34" s="112">
        <f t="shared" si="1"/>
        <v>0</v>
      </c>
      <c r="Q34" s="112">
        <f t="shared" si="2"/>
        <v>0</v>
      </c>
      <c r="R34" s="112">
        <f t="shared" si="3"/>
        <v>0</v>
      </c>
      <c r="S34" s="112">
        <f t="shared" si="13"/>
        <v>0</v>
      </c>
      <c r="T34" s="112">
        <f t="shared" si="4"/>
        <v>0</v>
      </c>
      <c r="U34" s="112">
        <f t="shared" si="5"/>
        <v>0</v>
      </c>
      <c r="V34" s="9"/>
      <c r="W34" s="32"/>
      <c r="X34" s="33"/>
      <c r="Y34" s="208"/>
      <c r="Z34" s="208"/>
      <c r="AA34" s="208"/>
      <c r="AB34" s="57" t="s">
        <v>41</v>
      </c>
      <c r="AC34" s="66">
        <f>IF([0]!Maria_Himmelfahrt_1=""," ",[0]!Maria_Himmelfahrt_1)</f>
        <v>41136</v>
      </c>
      <c r="AD34" s="56">
        <v>125</v>
      </c>
    </row>
    <row r="35" spans="2:30" ht="21" customHeight="1">
      <c r="B35" s="18">
        <f t="shared" si="14"/>
        <v>41204</v>
      </c>
      <c r="C35" s="21"/>
      <c r="D35" s="21"/>
      <c r="E35" s="21"/>
      <c r="F35" s="21"/>
      <c r="G35" s="119">
        <f t="shared" si="6"/>
        <v>0</v>
      </c>
      <c r="H35" s="90">
        <f t="shared" si="7"/>
        <v>0</v>
      </c>
      <c r="I35" s="90">
        <f t="shared" si="8"/>
        <v>0</v>
      </c>
      <c r="J35" s="90">
        <f t="shared" si="9"/>
        <v>0</v>
      </c>
      <c r="K35" s="121">
        <f t="shared" si="10"/>
        <v>0</v>
      </c>
      <c r="L35" s="91">
        <f t="shared" si="11"/>
        <v>0</v>
      </c>
      <c r="M35" s="107"/>
      <c r="N35" s="112">
        <f t="shared" si="12"/>
        <v>0</v>
      </c>
      <c r="O35" s="112">
        <f t="shared" si="0"/>
        <v>0</v>
      </c>
      <c r="P35" s="112">
        <f t="shared" si="1"/>
        <v>0</v>
      </c>
      <c r="Q35" s="112">
        <f t="shared" si="2"/>
        <v>0</v>
      </c>
      <c r="R35" s="112">
        <f t="shared" si="3"/>
        <v>0</v>
      </c>
      <c r="S35" s="112">
        <f t="shared" si="13"/>
        <v>0</v>
      </c>
      <c r="T35" s="112">
        <f t="shared" si="4"/>
        <v>0</v>
      </c>
      <c r="U35" s="112">
        <f t="shared" si="5"/>
        <v>0</v>
      </c>
      <c r="V35" s="9"/>
      <c r="W35" s="32"/>
      <c r="X35" s="33"/>
      <c r="Y35" s="208"/>
      <c r="Z35" s="208"/>
      <c r="AA35" s="208"/>
      <c r="AB35" s="57" t="s">
        <v>45</v>
      </c>
      <c r="AC35" s="67">
        <f>IF([0]!Refomationstag_1=""," ",[0]!Refomationstag_1)</f>
        <v>41213</v>
      </c>
      <c r="AD35" s="62">
        <v>125</v>
      </c>
    </row>
    <row r="36" spans="2:30" ht="21" customHeight="1">
      <c r="B36" s="18">
        <f t="shared" si="14"/>
        <v>41205</v>
      </c>
      <c r="C36" s="21"/>
      <c r="D36" s="21"/>
      <c r="E36" s="21"/>
      <c r="F36" s="21"/>
      <c r="G36" s="119">
        <f t="shared" si="6"/>
        <v>0</v>
      </c>
      <c r="H36" s="90">
        <f t="shared" si="7"/>
        <v>0</v>
      </c>
      <c r="I36" s="119">
        <f t="shared" si="8"/>
        <v>0</v>
      </c>
      <c r="J36" s="90">
        <f t="shared" si="9"/>
        <v>0</v>
      </c>
      <c r="K36" s="121">
        <f t="shared" si="10"/>
        <v>0</v>
      </c>
      <c r="L36" s="91">
        <f t="shared" si="11"/>
        <v>0</v>
      </c>
      <c r="M36" s="107"/>
      <c r="N36" s="112">
        <f t="shared" si="12"/>
        <v>0</v>
      </c>
      <c r="O36" s="112">
        <f t="shared" si="0"/>
        <v>0</v>
      </c>
      <c r="P36" s="112">
        <f t="shared" si="1"/>
        <v>0</v>
      </c>
      <c r="Q36" s="112">
        <f t="shared" si="2"/>
        <v>0</v>
      </c>
      <c r="R36" s="112">
        <f t="shared" si="3"/>
        <v>0</v>
      </c>
      <c r="S36" s="112">
        <f t="shared" si="13"/>
        <v>0</v>
      </c>
      <c r="T36" s="112">
        <f t="shared" si="4"/>
        <v>0</v>
      </c>
      <c r="U36" s="112">
        <f t="shared" si="5"/>
        <v>0</v>
      </c>
      <c r="V36" s="9"/>
      <c r="W36" s="49"/>
      <c r="X36" s="33"/>
      <c r="Y36" s="208"/>
      <c r="Z36" s="208"/>
      <c r="AA36" s="208"/>
      <c r="AB36" s="57" t="s">
        <v>42</v>
      </c>
      <c r="AC36" s="66">
        <f>IF([0]!Allerheiligen_1=""," ",[0]!Allerheiligen_1)</f>
        <v>41214</v>
      </c>
      <c r="AD36" s="56">
        <v>125</v>
      </c>
    </row>
    <row r="37" spans="2:30" ht="21" customHeight="1">
      <c r="B37" s="18">
        <f t="shared" si="14"/>
        <v>41206</v>
      </c>
      <c r="C37" s="21"/>
      <c r="D37" s="21"/>
      <c r="E37" s="21"/>
      <c r="F37" s="21"/>
      <c r="G37" s="119">
        <f t="shared" si="6"/>
        <v>0</v>
      </c>
      <c r="H37" s="90">
        <f t="shared" si="7"/>
        <v>0</v>
      </c>
      <c r="I37" s="119">
        <f t="shared" si="8"/>
        <v>0</v>
      </c>
      <c r="J37" s="90">
        <f t="shared" si="9"/>
        <v>0</v>
      </c>
      <c r="K37" s="121">
        <f t="shared" si="10"/>
        <v>0</v>
      </c>
      <c r="L37" s="91">
        <f t="shared" si="11"/>
        <v>0</v>
      </c>
      <c r="M37" s="107"/>
      <c r="N37" s="112">
        <f t="shared" si="12"/>
        <v>0</v>
      </c>
      <c r="O37" s="112">
        <f t="shared" si="0"/>
        <v>0</v>
      </c>
      <c r="P37" s="112">
        <f t="shared" si="1"/>
        <v>0</v>
      </c>
      <c r="Q37" s="112">
        <f t="shared" si="2"/>
        <v>0</v>
      </c>
      <c r="R37" s="112">
        <f t="shared" si="3"/>
        <v>0</v>
      </c>
      <c r="S37" s="112">
        <f t="shared" si="13"/>
        <v>0</v>
      </c>
      <c r="T37" s="112">
        <f t="shared" si="4"/>
        <v>0</v>
      </c>
      <c r="U37" s="112">
        <f t="shared" si="5"/>
        <v>0</v>
      </c>
      <c r="V37" s="9"/>
      <c r="W37" s="49"/>
      <c r="X37" s="50"/>
      <c r="Y37" s="208"/>
      <c r="Z37" s="208"/>
      <c r="AA37" s="208"/>
      <c r="AB37" s="63" t="s">
        <v>47</v>
      </c>
      <c r="AC37" s="68">
        <f>IF([0]!Buss_Bettag_1=""," ",[0]!Buss_Bettag_1)</f>
        <v>41234</v>
      </c>
      <c r="AD37" s="64">
        <v>125</v>
      </c>
    </row>
    <row r="38" spans="2:31" ht="21" customHeight="1">
      <c r="B38" s="18">
        <f t="shared" si="14"/>
        <v>41207</v>
      </c>
      <c r="C38" s="21"/>
      <c r="D38" s="21"/>
      <c r="E38" s="21"/>
      <c r="F38" s="21"/>
      <c r="G38" s="119">
        <f t="shared" si="6"/>
        <v>0</v>
      </c>
      <c r="H38" s="90">
        <f t="shared" si="7"/>
        <v>0</v>
      </c>
      <c r="I38" s="119">
        <f t="shared" si="8"/>
        <v>0</v>
      </c>
      <c r="J38" s="90">
        <f t="shared" si="9"/>
        <v>0</v>
      </c>
      <c r="K38" s="121">
        <f t="shared" si="10"/>
        <v>0</v>
      </c>
      <c r="L38" s="91">
        <f t="shared" si="11"/>
        <v>0</v>
      </c>
      <c r="M38" s="107"/>
      <c r="N38" s="112">
        <f t="shared" si="12"/>
        <v>0</v>
      </c>
      <c r="O38" s="112">
        <f t="shared" si="0"/>
        <v>0</v>
      </c>
      <c r="P38" s="112">
        <f t="shared" si="1"/>
        <v>0</v>
      </c>
      <c r="Q38" s="112">
        <f t="shared" si="2"/>
        <v>0</v>
      </c>
      <c r="R38" s="112">
        <f t="shared" si="3"/>
        <v>0</v>
      </c>
      <c r="S38" s="112">
        <f t="shared" si="13"/>
        <v>0</v>
      </c>
      <c r="T38" s="112">
        <f t="shared" si="4"/>
        <v>0</v>
      </c>
      <c r="U38" s="112">
        <f t="shared" si="5"/>
        <v>0</v>
      </c>
      <c r="V38" s="9"/>
      <c r="W38" s="49"/>
      <c r="X38" s="33"/>
      <c r="Y38" s="208"/>
      <c r="Z38" s="208"/>
      <c r="AA38" s="208"/>
      <c r="AB38" s="74" t="s">
        <v>2</v>
      </c>
      <c r="AC38" s="75">
        <f>IF([0]!Ostersonntag_1=""," ",[0]!Ostersonntag_1)</f>
        <v>41007</v>
      </c>
      <c r="AD38" s="76">
        <v>125</v>
      </c>
      <c r="AE38" s="79"/>
    </row>
    <row r="39" spans="2:30" ht="21" customHeight="1">
      <c r="B39" s="18">
        <f t="shared" si="14"/>
        <v>41208</v>
      </c>
      <c r="C39" s="21"/>
      <c r="D39" s="21"/>
      <c r="E39" s="21"/>
      <c r="F39" s="21"/>
      <c r="G39" s="119">
        <f t="shared" si="6"/>
        <v>0</v>
      </c>
      <c r="H39" s="90">
        <f t="shared" si="7"/>
        <v>0</v>
      </c>
      <c r="I39" s="119">
        <f t="shared" si="8"/>
        <v>0</v>
      </c>
      <c r="J39" s="90">
        <f t="shared" si="9"/>
        <v>0</v>
      </c>
      <c r="K39" s="121">
        <f t="shared" si="10"/>
        <v>0</v>
      </c>
      <c r="L39" s="91">
        <f t="shared" si="11"/>
        <v>0</v>
      </c>
      <c r="M39" s="107"/>
      <c r="N39" s="112">
        <f t="shared" si="12"/>
        <v>0</v>
      </c>
      <c r="O39" s="112">
        <f t="shared" si="0"/>
        <v>0</v>
      </c>
      <c r="P39" s="112">
        <f t="shared" si="1"/>
        <v>0</v>
      </c>
      <c r="Q39" s="112">
        <f t="shared" si="2"/>
        <v>0</v>
      </c>
      <c r="R39" s="112">
        <f t="shared" si="3"/>
        <v>0</v>
      </c>
      <c r="S39" s="112">
        <f t="shared" si="13"/>
        <v>0</v>
      </c>
      <c r="T39" s="112">
        <f t="shared" si="4"/>
        <v>0</v>
      </c>
      <c r="U39" s="112">
        <f t="shared" si="5"/>
        <v>0</v>
      </c>
      <c r="V39" s="9"/>
      <c r="W39" s="32"/>
      <c r="X39" s="33"/>
      <c r="Y39" s="208"/>
      <c r="Z39" s="208"/>
      <c r="AA39" s="208"/>
      <c r="AB39" s="77" t="s">
        <v>51</v>
      </c>
      <c r="AC39" s="78">
        <f>IF([0]!Pfingstsonntag_1=""," ",[0]!Pfingstsonntag_1)</f>
        <v>41056</v>
      </c>
      <c r="AD39" s="76">
        <v>125</v>
      </c>
    </row>
    <row r="40" spans="2:30" ht="21" customHeight="1">
      <c r="B40" s="18">
        <f t="shared" si="14"/>
        <v>41209</v>
      </c>
      <c r="C40" s="21"/>
      <c r="D40" s="21"/>
      <c r="E40" s="21"/>
      <c r="F40" s="21"/>
      <c r="G40" s="119">
        <f t="shared" si="6"/>
        <v>0</v>
      </c>
      <c r="H40" s="90">
        <f t="shared" si="7"/>
        <v>0</v>
      </c>
      <c r="I40" s="119">
        <f t="shared" si="8"/>
        <v>0</v>
      </c>
      <c r="J40" s="90">
        <f t="shared" si="9"/>
        <v>0</v>
      </c>
      <c r="K40" s="121">
        <f t="shared" si="10"/>
        <v>0</v>
      </c>
      <c r="L40" s="91">
        <f t="shared" si="11"/>
        <v>0</v>
      </c>
      <c r="M40" s="107"/>
      <c r="N40" s="112">
        <f t="shared" si="12"/>
        <v>0</v>
      </c>
      <c r="O40" s="112">
        <f t="shared" si="0"/>
        <v>0</v>
      </c>
      <c r="P40" s="112">
        <f t="shared" si="1"/>
        <v>0</v>
      </c>
      <c r="Q40" s="112">
        <f t="shared" si="2"/>
        <v>0</v>
      </c>
      <c r="R40" s="112">
        <f t="shared" si="3"/>
        <v>0</v>
      </c>
      <c r="S40" s="112">
        <f t="shared" si="13"/>
        <v>1</v>
      </c>
      <c r="T40" s="112">
        <f t="shared" si="4"/>
        <v>0</v>
      </c>
      <c r="U40" s="112">
        <f t="shared" si="5"/>
        <v>0</v>
      </c>
      <c r="V40" s="9"/>
      <c r="W40" s="32"/>
      <c r="X40" s="33"/>
      <c r="Y40" s="208"/>
      <c r="Z40" s="208"/>
      <c r="AA40" s="208"/>
      <c r="AB40" s="80"/>
      <c r="AC40" s="79"/>
      <c r="AD40" s="79"/>
    </row>
    <row r="41" spans="2:30" ht="21" customHeight="1">
      <c r="B41" s="18">
        <f t="shared" si="14"/>
        <v>41210</v>
      </c>
      <c r="C41" s="21"/>
      <c r="D41" s="21"/>
      <c r="E41" s="21"/>
      <c r="F41" s="21"/>
      <c r="G41" s="119">
        <f t="shared" si="6"/>
        <v>0</v>
      </c>
      <c r="H41" s="90">
        <f t="shared" si="7"/>
        <v>0</v>
      </c>
      <c r="I41" s="119">
        <f t="shared" si="8"/>
        <v>0</v>
      </c>
      <c r="J41" s="90">
        <f t="shared" si="9"/>
        <v>0</v>
      </c>
      <c r="K41" s="121">
        <f t="shared" si="10"/>
        <v>0</v>
      </c>
      <c r="L41" s="91">
        <f t="shared" si="11"/>
        <v>0</v>
      </c>
      <c r="M41" s="107"/>
      <c r="N41" s="112">
        <f t="shared" si="12"/>
        <v>1</v>
      </c>
      <c r="O41" s="112">
        <f t="shared" si="0"/>
        <v>0</v>
      </c>
      <c r="P41" s="112">
        <f t="shared" si="1"/>
        <v>0</v>
      </c>
      <c r="Q41" s="112">
        <f t="shared" si="2"/>
        <v>0</v>
      </c>
      <c r="R41" s="112">
        <f t="shared" si="3"/>
        <v>0</v>
      </c>
      <c r="S41" s="112">
        <f t="shared" si="13"/>
        <v>0</v>
      </c>
      <c r="T41" s="112">
        <f t="shared" si="4"/>
        <v>0</v>
      </c>
      <c r="U41" s="112">
        <f t="shared" si="5"/>
        <v>0</v>
      </c>
      <c r="V41" s="9"/>
      <c r="W41" s="32"/>
      <c r="X41" s="33"/>
      <c r="Y41" s="208"/>
      <c r="Z41" s="208"/>
      <c r="AA41" s="208"/>
      <c r="AB41" s="79"/>
      <c r="AC41" s="79"/>
      <c r="AD41" s="79"/>
    </row>
    <row r="42" spans="2:30" ht="21" customHeight="1">
      <c r="B42" s="18">
        <f t="shared" si="14"/>
        <v>41211</v>
      </c>
      <c r="C42" s="21"/>
      <c r="D42" s="21"/>
      <c r="E42" s="21"/>
      <c r="F42" s="21"/>
      <c r="G42" s="119">
        <f t="shared" si="6"/>
        <v>0</v>
      </c>
      <c r="H42" s="119">
        <f t="shared" si="7"/>
        <v>0</v>
      </c>
      <c r="I42" s="119">
        <f t="shared" si="8"/>
        <v>0</v>
      </c>
      <c r="J42" s="90">
        <f t="shared" si="9"/>
        <v>0</v>
      </c>
      <c r="K42" s="91">
        <f t="shared" si="10"/>
        <v>0</v>
      </c>
      <c r="L42" s="91">
        <f t="shared" si="11"/>
        <v>0</v>
      </c>
      <c r="M42" s="107"/>
      <c r="N42" s="112">
        <f t="shared" si="12"/>
        <v>0</v>
      </c>
      <c r="O42" s="112">
        <f t="shared" si="0"/>
        <v>0</v>
      </c>
      <c r="P42" s="112">
        <f t="shared" si="1"/>
        <v>0</v>
      </c>
      <c r="Q42" s="112">
        <f t="shared" si="2"/>
        <v>0</v>
      </c>
      <c r="R42" s="112">
        <f t="shared" si="3"/>
        <v>0</v>
      </c>
      <c r="S42" s="112">
        <f t="shared" si="13"/>
        <v>0</v>
      </c>
      <c r="T42" s="112">
        <f t="shared" si="4"/>
        <v>0</v>
      </c>
      <c r="U42" s="112">
        <f t="shared" si="5"/>
        <v>0</v>
      </c>
      <c r="V42" s="9"/>
      <c r="W42" s="32"/>
      <c r="X42" s="33"/>
      <c r="Y42" s="208"/>
      <c r="Z42" s="208"/>
      <c r="AA42" s="208"/>
      <c r="AB42" s="79"/>
      <c r="AC42" s="79"/>
      <c r="AD42" s="79"/>
    </row>
    <row r="43" spans="2:30" ht="21" customHeight="1">
      <c r="B43" s="18">
        <f t="shared" si="14"/>
        <v>41212</v>
      </c>
      <c r="C43" s="21"/>
      <c r="D43" s="21"/>
      <c r="E43" s="21"/>
      <c r="F43" s="21"/>
      <c r="G43" s="119">
        <f t="shared" si="6"/>
        <v>0</v>
      </c>
      <c r="H43" s="90">
        <f t="shared" si="7"/>
        <v>0</v>
      </c>
      <c r="I43" s="119">
        <f t="shared" si="8"/>
        <v>0</v>
      </c>
      <c r="J43" s="90">
        <f t="shared" si="9"/>
        <v>0</v>
      </c>
      <c r="K43" s="121">
        <f t="shared" si="10"/>
        <v>0</v>
      </c>
      <c r="L43" s="91">
        <f t="shared" si="11"/>
        <v>0</v>
      </c>
      <c r="M43" s="107"/>
      <c r="N43" s="112">
        <f t="shared" si="12"/>
        <v>0</v>
      </c>
      <c r="O43" s="112">
        <f t="shared" si="0"/>
        <v>0</v>
      </c>
      <c r="P43" s="112">
        <f t="shared" si="1"/>
        <v>0</v>
      </c>
      <c r="Q43" s="112">
        <f t="shared" si="2"/>
        <v>0</v>
      </c>
      <c r="R43" s="112">
        <f t="shared" si="3"/>
        <v>0</v>
      </c>
      <c r="S43" s="112">
        <f t="shared" si="13"/>
        <v>0</v>
      </c>
      <c r="T43" s="112">
        <f t="shared" si="4"/>
        <v>1</v>
      </c>
      <c r="U43" s="112">
        <f t="shared" si="5"/>
        <v>0</v>
      </c>
      <c r="V43" s="9"/>
      <c r="W43" s="32"/>
      <c r="X43" s="33"/>
      <c r="Y43" s="208"/>
      <c r="Z43" s="208"/>
      <c r="AA43" s="208"/>
      <c r="AB43" s="79"/>
      <c r="AC43" s="79"/>
      <c r="AD43" s="79"/>
    </row>
    <row r="44" spans="2:30" ht="21" customHeight="1">
      <c r="B44" s="19">
        <f t="shared" si="14"/>
        <v>41213</v>
      </c>
      <c r="C44" s="96"/>
      <c r="D44" s="96"/>
      <c r="E44" s="96"/>
      <c r="F44" s="96"/>
      <c r="G44" s="119">
        <f t="shared" si="6"/>
        <v>0</v>
      </c>
      <c r="H44" s="119">
        <f t="shared" si="7"/>
        <v>0</v>
      </c>
      <c r="I44" s="119">
        <f t="shared" si="8"/>
        <v>0</v>
      </c>
      <c r="J44" s="119">
        <f t="shared" si="9"/>
        <v>0</v>
      </c>
      <c r="K44" s="121">
        <f t="shared" si="10"/>
        <v>0</v>
      </c>
      <c r="L44" s="121">
        <f t="shared" si="11"/>
        <v>0</v>
      </c>
      <c r="M44" s="107"/>
      <c r="N44" s="112">
        <f t="shared" si="12"/>
        <v>0</v>
      </c>
      <c r="O44" s="112">
        <f t="shared" si="0"/>
        <v>1</v>
      </c>
      <c r="P44" s="112">
        <f t="shared" si="1"/>
        <v>0</v>
      </c>
      <c r="Q44" s="112">
        <f t="shared" si="2"/>
        <v>0</v>
      </c>
      <c r="R44" s="112">
        <f t="shared" si="3"/>
        <v>0</v>
      </c>
      <c r="S44" s="112">
        <f t="shared" si="13"/>
        <v>0</v>
      </c>
      <c r="T44" s="112">
        <f t="shared" si="4"/>
        <v>1</v>
      </c>
      <c r="U44" s="112">
        <f t="shared" si="5"/>
        <v>0</v>
      </c>
      <c r="V44" s="9"/>
      <c r="W44" s="34"/>
      <c r="X44" s="35"/>
      <c r="Y44" s="208"/>
      <c r="Z44" s="208"/>
      <c r="AA44" s="208"/>
      <c r="AB44" s="79"/>
      <c r="AC44" s="79"/>
      <c r="AD44" s="79"/>
    </row>
    <row r="45" spans="2:27" ht="21" customHeight="1">
      <c r="B45" s="43" t="s">
        <v>33</v>
      </c>
      <c r="C45" s="44"/>
      <c r="D45" s="44"/>
      <c r="E45" s="44"/>
      <c r="F45" s="44"/>
      <c r="G45" s="137">
        <f aca="true" t="shared" si="15" ref="G45:L45">SUM(G14:G44)</f>
        <v>0</v>
      </c>
      <c r="H45" s="138">
        <f t="shared" si="15"/>
        <v>0</v>
      </c>
      <c r="I45" s="137">
        <f t="shared" si="15"/>
        <v>0</v>
      </c>
      <c r="J45" s="138">
        <f t="shared" si="15"/>
        <v>0</v>
      </c>
      <c r="K45" s="137">
        <f t="shared" si="15"/>
        <v>0</v>
      </c>
      <c r="L45" s="138">
        <f t="shared" si="15"/>
        <v>0</v>
      </c>
      <c r="M45" s="108"/>
      <c r="N45" s="108"/>
      <c r="O45" s="108"/>
      <c r="P45" s="108"/>
      <c r="Q45" s="108"/>
      <c r="R45" s="108"/>
      <c r="S45" s="108"/>
      <c r="T45" s="108"/>
      <c r="U45" s="108"/>
      <c r="V45" s="11"/>
      <c r="W45" s="41" t="s">
        <v>32</v>
      </c>
      <c r="X45" s="42">
        <f>SUM(X14:X44)</f>
        <v>0</v>
      </c>
      <c r="Y45" s="208"/>
      <c r="Z45" s="208"/>
      <c r="AA45" s="208"/>
    </row>
    <row r="46" spans="2:27" ht="12" customHeight="1">
      <c r="B46" s="12"/>
      <c r="C46" s="13"/>
      <c r="D46" s="13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9"/>
      <c r="W46" s="15"/>
      <c r="X46" s="10"/>
      <c r="Y46" s="8"/>
      <c r="Z46" s="8"/>
      <c r="AA46" s="8"/>
    </row>
    <row r="47" spans="2:27" ht="12.7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</row>
    <row r="48" spans="2:27" ht="12.7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</row>
    <row r="49" spans="2:27" ht="12.7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</row>
    <row r="50" spans="2:27" ht="12.7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</row>
    <row r="51" spans="2:27" ht="12.7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</row>
    <row r="52" spans="2:27" ht="12.7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</row>
    <row r="53" spans="2:27" ht="12.7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</row>
    <row r="54" spans="2:27" ht="12.7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</row>
    <row r="55" spans="2:27" ht="12.7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</row>
  </sheetData>
  <sheetProtection password="C4B6" sheet="1" objects="1" scenarios="1"/>
  <mergeCells count="31">
    <mergeCell ref="B1:X1"/>
    <mergeCell ref="B2:X2"/>
    <mergeCell ref="B3:X3"/>
    <mergeCell ref="Y3:AA45"/>
    <mergeCell ref="B4:X4"/>
    <mergeCell ref="B5:C5"/>
    <mergeCell ref="D5:K5"/>
    <mergeCell ref="L5:X10"/>
    <mergeCell ref="B6:C6"/>
    <mergeCell ref="D6:K6"/>
    <mergeCell ref="B7:C7"/>
    <mergeCell ref="D7:K7"/>
    <mergeCell ref="B8:C8"/>
    <mergeCell ref="D8:K8"/>
    <mergeCell ref="B9:K9"/>
    <mergeCell ref="B10:C10"/>
    <mergeCell ref="D10:G10"/>
    <mergeCell ref="H10:I10"/>
    <mergeCell ref="J10:K10"/>
    <mergeCell ref="B11:X11"/>
    <mergeCell ref="B12:B13"/>
    <mergeCell ref="C12:D12"/>
    <mergeCell ref="E12:F12"/>
    <mergeCell ref="W12:X13"/>
    <mergeCell ref="AB12:AB13"/>
    <mergeCell ref="AC12:AC13"/>
    <mergeCell ref="AD12:AD13"/>
    <mergeCell ref="W14:X14"/>
    <mergeCell ref="AB27:AD28"/>
    <mergeCell ref="AB29:AD30"/>
    <mergeCell ref="B47:AA55"/>
  </mergeCells>
  <conditionalFormatting sqref="B14:B44">
    <cfRule type="expression" priority="3" dxfId="12" stopIfTrue="1">
      <formula>OR(WEEKDAY(B14)=7,WEEKDAY(B14)=1)</formula>
    </cfRule>
  </conditionalFormatting>
  <conditionalFormatting sqref="C14:C44">
    <cfRule type="expression" priority="4" dxfId="0" stopIfTrue="1">
      <formula>OR(WEEKDAY(B14)=7,WEEKDAY(B14)=1)</formula>
    </cfRule>
  </conditionalFormatting>
  <conditionalFormatting sqref="D14:D44">
    <cfRule type="expression" priority="5" dxfId="0" stopIfTrue="1">
      <formula>OR(WEEKDAY(B14)=7,WEEKDAY(B14)=1)</formula>
    </cfRule>
  </conditionalFormatting>
  <conditionalFormatting sqref="G14:G44">
    <cfRule type="expression" priority="6" dxfId="0" stopIfTrue="1">
      <formula>OR(WEEKDAY(B14)=7,WEEKDAY(B14)=1)</formula>
    </cfRule>
  </conditionalFormatting>
  <conditionalFormatting sqref="H14:H44">
    <cfRule type="expression" priority="7" dxfId="0" stopIfTrue="1">
      <formula>OR(WEEKDAY(B14)=7,WEEKDAY(B14)=1)</formula>
    </cfRule>
  </conditionalFormatting>
  <conditionalFormatting sqref="I14:I44">
    <cfRule type="expression" priority="8" dxfId="0" stopIfTrue="1">
      <formula>OR(WEEKDAY(B14)=7,WEEKDAY(B14)=1)</formula>
    </cfRule>
  </conditionalFormatting>
  <conditionalFormatting sqref="J14:J44">
    <cfRule type="expression" priority="9" dxfId="0" stopIfTrue="1">
      <formula>OR(WEEKDAY(B14)=7,WEEKDAY(B14)=1)</formula>
    </cfRule>
  </conditionalFormatting>
  <conditionalFormatting sqref="K14:K44">
    <cfRule type="expression" priority="10" dxfId="0" stopIfTrue="1">
      <formula>OR(WEEKDAY(B14)=7,WEEKDAY(B14)=1)</formula>
    </cfRule>
  </conditionalFormatting>
  <conditionalFormatting sqref="L14:M44">
    <cfRule type="expression" priority="11" dxfId="0" stopIfTrue="1">
      <formula>OR(WEEKDAY(B14)=7,WEEKDAY(B14)=1)</formula>
    </cfRule>
  </conditionalFormatting>
  <conditionalFormatting sqref="E14:E44">
    <cfRule type="expression" priority="2" dxfId="2" stopIfTrue="1">
      <formula>OR(WEEKDAY(B14)=7,WEEKDAY(B14)=1)</formula>
    </cfRule>
  </conditionalFormatting>
  <conditionalFormatting sqref="F14:F44">
    <cfRule type="expression" priority="1" dxfId="2" stopIfTrue="1">
      <formula>OR(WEEKDAY(B14)=7,WEEKDAY(B14)=1)</formula>
    </cfRule>
  </conditionalFormatting>
  <conditionalFormatting sqref="U14:U44">
    <cfRule type="expression" priority="160" dxfId="0" stopIfTrue="1">
      <formula>OR(WEEKDAY(C14)=7,WEEKDAY(C14)=1)</formula>
    </cfRule>
  </conditionalFormatting>
  <conditionalFormatting sqref="T14:T44">
    <cfRule type="expression" priority="162" dxfId="0" stopIfTrue="1">
      <formula>OR(WEEKDAY(C14)=7,WEEKDAY(C14)=1)</formula>
    </cfRule>
  </conditionalFormatting>
  <conditionalFormatting sqref="S14:S44">
    <cfRule type="expression" priority="164" dxfId="0" stopIfTrue="1">
      <formula>OR(WEEKDAY(C14)=7,WEEKDAY(C14)=1)</formula>
    </cfRule>
  </conditionalFormatting>
  <conditionalFormatting sqref="R14:R44">
    <cfRule type="expression" priority="166" dxfId="0" stopIfTrue="1">
      <formula>OR(WEEKDAY(C14)=7,WEEKDAY(C14)=1)</formula>
    </cfRule>
  </conditionalFormatting>
  <conditionalFormatting sqref="Q14:Q44">
    <cfRule type="expression" priority="168" dxfId="0" stopIfTrue="1">
      <formula>OR(WEEKDAY(C14)=7,WEEKDAY(C14)=1)</formula>
    </cfRule>
  </conditionalFormatting>
  <conditionalFormatting sqref="P14:P44">
    <cfRule type="expression" priority="170" dxfId="0" stopIfTrue="1">
      <formula>OR(WEEKDAY(C14)=7,WEEKDAY(C14)=1)</formula>
    </cfRule>
  </conditionalFormatting>
  <conditionalFormatting sqref="O14:O44">
    <cfRule type="expression" priority="172" dxfId="0" stopIfTrue="1">
      <formula>OR(WEEKDAY(C14)=7,WEEKDAY(C14)=1)</formula>
    </cfRule>
  </conditionalFormatting>
  <conditionalFormatting sqref="N14:U14 N14:N44 O15:U44">
    <cfRule type="expression" priority="174" dxfId="0" stopIfTrue="1">
      <formula>OR(WEEKDAY(C14)=7,WEEKDAY(C14)=1)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2" width="16.7109375" style="2" customWidth="1"/>
    <col min="13" max="13" width="3.00390625" style="2" hidden="1" customWidth="1"/>
    <col min="14" max="14" width="9.140625" style="2" hidden="1" customWidth="1"/>
    <col min="15" max="15" width="8.8515625" style="2" hidden="1" customWidth="1"/>
    <col min="16" max="16" width="9.8515625" style="2" hidden="1" customWidth="1"/>
    <col min="17" max="17" width="8.8515625" style="2" hidden="1" customWidth="1"/>
    <col min="18" max="18" width="9.8515625" style="2" hidden="1" customWidth="1"/>
    <col min="19" max="19" width="8.8515625" style="2" hidden="1" customWidth="1"/>
    <col min="20" max="20" width="8.7109375" style="2" hidden="1" customWidth="1"/>
    <col min="21" max="21" width="8.28125" style="2" hidden="1" customWidth="1"/>
    <col min="22" max="22" width="1.7109375" style="2" customWidth="1"/>
    <col min="23" max="23" width="27.57421875" style="3" customWidth="1"/>
    <col min="24" max="24" width="19.57421875" style="4" customWidth="1"/>
    <col min="25" max="25" width="2.28125" style="2" customWidth="1"/>
    <col min="26" max="26" width="4.00390625" style="2" customWidth="1"/>
    <col min="27" max="27" width="1.28515625" style="2" customWidth="1"/>
    <col min="28" max="28" width="36.421875" style="2" customWidth="1"/>
    <col min="29" max="30" width="11.57421875" style="2" customWidth="1"/>
    <col min="31" max="16384" width="11.57421875" style="2" customWidth="1"/>
  </cols>
  <sheetData>
    <row r="1" spans="2:24" ht="15" customHeight="1">
      <c r="B1" s="191" t="str">
        <f>IF([0]!actualdate=""," ",[0]!actualdate)</f>
        <v>Letzte Aktualisierung: 22.05.2012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2:30" ht="42" customHeight="1">
      <c r="B2" s="193" t="s">
        <v>18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5"/>
      <c r="Y2" s="7"/>
      <c r="Z2" s="7"/>
      <c r="AA2" s="7"/>
      <c r="AB2" s="7"/>
      <c r="AC2" s="7"/>
      <c r="AD2" s="7"/>
    </row>
    <row r="3" spans="2:30" ht="16.5" customHeight="1"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5"/>
      <c r="Y3" s="208"/>
      <c r="Z3" s="208"/>
      <c r="AA3" s="208"/>
      <c r="AB3" s="5"/>
      <c r="AC3" s="5"/>
      <c r="AD3" s="7"/>
    </row>
    <row r="4" spans="2:30" ht="15" customHeight="1">
      <c r="B4" s="223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08"/>
      <c r="Z4" s="208"/>
      <c r="AA4" s="208"/>
      <c r="AB4" s="5"/>
      <c r="AC4" s="5"/>
      <c r="AD4" s="48"/>
    </row>
    <row r="5" spans="2:27" ht="21" customHeight="1">
      <c r="B5" s="168" t="s">
        <v>19</v>
      </c>
      <c r="C5" s="169"/>
      <c r="D5" s="196"/>
      <c r="E5" s="197"/>
      <c r="F5" s="197"/>
      <c r="G5" s="197"/>
      <c r="H5" s="197"/>
      <c r="I5" s="197"/>
      <c r="J5" s="197"/>
      <c r="K5" s="198"/>
      <c r="L5" s="144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6"/>
      <c r="Y5" s="208"/>
      <c r="Z5" s="208"/>
      <c r="AA5" s="208"/>
    </row>
    <row r="6" spans="2:27" ht="21" customHeight="1">
      <c r="B6" s="205" t="s">
        <v>21</v>
      </c>
      <c r="C6" s="206"/>
      <c r="D6" s="184"/>
      <c r="E6" s="185"/>
      <c r="F6" s="185"/>
      <c r="G6" s="199"/>
      <c r="H6" s="199"/>
      <c r="I6" s="199"/>
      <c r="J6" s="199"/>
      <c r="K6" s="200"/>
      <c r="L6" s="147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9"/>
      <c r="Y6" s="208"/>
      <c r="Z6" s="208"/>
      <c r="AA6" s="208"/>
    </row>
    <row r="7" spans="2:27" ht="21" customHeight="1">
      <c r="B7" s="216" t="s">
        <v>20</v>
      </c>
      <c r="C7" s="217"/>
      <c r="D7" s="201"/>
      <c r="E7" s="202"/>
      <c r="F7" s="202"/>
      <c r="G7" s="197"/>
      <c r="H7" s="197"/>
      <c r="I7" s="197"/>
      <c r="J7" s="197"/>
      <c r="K7" s="198"/>
      <c r="L7" s="147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9"/>
      <c r="Y7" s="208"/>
      <c r="Z7" s="208"/>
      <c r="AA7" s="208"/>
    </row>
    <row r="8" spans="2:27" ht="21" customHeight="1">
      <c r="B8" s="218" t="s">
        <v>22</v>
      </c>
      <c r="C8" s="219"/>
      <c r="D8" s="184"/>
      <c r="E8" s="185"/>
      <c r="F8" s="185"/>
      <c r="G8" s="186"/>
      <c r="H8" s="186"/>
      <c r="I8" s="186"/>
      <c r="J8" s="186"/>
      <c r="K8" s="186"/>
      <c r="L8" s="147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  <c r="Y8" s="208"/>
      <c r="Z8" s="208"/>
      <c r="AA8" s="208"/>
    </row>
    <row r="9" spans="2:27" ht="7.5" customHeight="1">
      <c r="B9" s="155"/>
      <c r="C9" s="156"/>
      <c r="D9" s="156"/>
      <c r="E9" s="156"/>
      <c r="F9" s="156"/>
      <c r="G9" s="156"/>
      <c r="H9" s="156"/>
      <c r="I9" s="156"/>
      <c r="J9" s="156"/>
      <c r="K9" s="156"/>
      <c r="L9" s="147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9"/>
      <c r="Y9" s="208"/>
      <c r="Z9" s="208"/>
      <c r="AA9" s="208"/>
    </row>
    <row r="10" spans="2:27" ht="21" customHeight="1">
      <c r="B10" s="209" t="s">
        <v>4</v>
      </c>
      <c r="C10" s="210"/>
      <c r="D10" s="211">
        <v>41214</v>
      </c>
      <c r="E10" s="212"/>
      <c r="F10" s="212"/>
      <c r="G10" s="213"/>
      <c r="H10" s="214" t="s">
        <v>5</v>
      </c>
      <c r="I10" s="215"/>
      <c r="J10" s="221">
        <v>10</v>
      </c>
      <c r="K10" s="222"/>
      <c r="L10" s="150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2"/>
      <c r="Y10" s="208"/>
      <c r="Z10" s="208"/>
      <c r="AA10" s="208"/>
    </row>
    <row r="11" spans="2:27" s="6" customFormat="1" ht="12.75" customHeight="1"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8"/>
      <c r="Z11" s="208"/>
      <c r="AA11" s="208"/>
    </row>
    <row r="12" spans="2:30" ht="21" customHeight="1">
      <c r="B12" s="189" t="s">
        <v>23</v>
      </c>
      <c r="C12" s="153" t="s">
        <v>36</v>
      </c>
      <c r="D12" s="154"/>
      <c r="E12" s="153" t="s">
        <v>37</v>
      </c>
      <c r="F12" s="220"/>
      <c r="G12" s="36" t="s">
        <v>26</v>
      </c>
      <c r="H12" s="36" t="s">
        <v>28</v>
      </c>
      <c r="I12" s="36" t="s">
        <v>28</v>
      </c>
      <c r="J12" s="36" t="s">
        <v>29</v>
      </c>
      <c r="K12" s="36" t="s">
        <v>30</v>
      </c>
      <c r="L12" s="37" t="s">
        <v>30</v>
      </c>
      <c r="M12" s="104"/>
      <c r="N12" s="109" t="s">
        <v>52</v>
      </c>
      <c r="O12" s="109" t="s">
        <v>53</v>
      </c>
      <c r="P12" s="110" t="s">
        <v>54</v>
      </c>
      <c r="Q12" s="111">
        <v>41267</v>
      </c>
      <c r="R12" s="111">
        <v>41274</v>
      </c>
      <c r="S12" s="110" t="s">
        <v>55</v>
      </c>
      <c r="T12" s="110" t="s">
        <v>56</v>
      </c>
      <c r="U12" s="110" t="s">
        <v>57</v>
      </c>
      <c r="V12" s="9"/>
      <c r="W12" s="159" t="s">
        <v>31</v>
      </c>
      <c r="X12" s="160"/>
      <c r="Y12" s="208"/>
      <c r="Z12" s="208"/>
      <c r="AA12" s="208"/>
      <c r="AB12" s="187" t="s">
        <v>44</v>
      </c>
      <c r="AC12" s="142">
        <f>YEAR(Beginndatum_1)</f>
        <v>2012</v>
      </c>
      <c r="AD12" s="157" t="s">
        <v>38</v>
      </c>
    </row>
    <row r="13" spans="2:30" ht="21" customHeight="1">
      <c r="B13" s="190"/>
      <c r="C13" s="47" t="s">
        <v>24</v>
      </c>
      <c r="D13" s="47" t="s">
        <v>25</v>
      </c>
      <c r="E13" s="47" t="s">
        <v>24</v>
      </c>
      <c r="F13" s="47" t="s">
        <v>25</v>
      </c>
      <c r="G13" s="38" t="s">
        <v>27</v>
      </c>
      <c r="H13" s="39">
        <v>0.25</v>
      </c>
      <c r="I13" s="39">
        <v>0.4</v>
      </c>
      <c r="J13" s="39">
        <v>0.5</v>
      </c>
      <c r="K13" s="39">
        <v>1.25</v>
      </c>
      <c r="L13" s="40">
        <v>1.5</v>
      </c>
      <c r="M13" s="105"/>
      <c r="N13" s="105"/>
      <c r="O13" s="105"/>
      <c r="P13" s="105"/>
      <c r="Q13" s="105"/>
      <c r="R13" s="105"/>
      <c r="S13" s="105"/>
      <c r="T13" s="105"/>
      <c r="U13" s="105"/>
      <c r="V13" s="9"/>
      <c r="W13" s="161"/>
      <c r="X13" s="162"/>
      <c r="Y13" s="208"/>
      <c r="Z13" s="208"/>
      <c r="AA13" s="208"/>
      <c r="AB13" s="188"/>
      <c r="AC13" s="143"/>
      <c r="AD13" s="158"/>
    </row>
    <row r="14" spans="2:30" ht="21" customHeight="1">
      <c r="B14" s="95">
        <f>Beginndatum_1</f>
        <v>41214</v>
      </c>
      <c r="C14" s="20"/>
      <c r="D14" s="20"/>
      <c r="E14" s="20"/>
      <c r="F14" s="46"/>
      <c r="G14" s="113">
        <f>IF(B14&lt;&gt;"",D14+IF(D14&lt;C14,1,0)-C14+F14+IF(F14&lt;E14,1,0)-E14,"")</f>
        <v>0</v>
      </c>
      <c r="H14" s="114">
        <f>IF(B14&lt;&gt;"",MAX(IF(AND(D14&lt;&gt;"",C14&lt;&gt;""),IF(D14&gt;IF(C14=1,0,C14),((MIN(D14,6/24)-MIN(IF(C14=1,0,C14),6/24))+(MAX(D14,20/24)-MAX(IF(C14=1,0,C14),20/24))),(1-MAX(C14,20/24)+MIN(D14,6/24))),0)+IF(AND(F14&lt;&gt;"",E14&lt;&gt;""),IF(F14&gt;IF(E14=1,0,E14),((MIN(F14,6/24)-MIN(IF(E14=1,0,E14),6/24))+(MAX(F14,20/24)-MAX(IF(E14=1,0,E14),20/24))),(1-MAX(E14,20/24)+MIN(F14,6/24))),0)-I14,0),"")</f>
        <v>0</v>
      </c>
      <c r="I14" s="115">
        <f>IF(B14&lt;&gt;"",IF(IF(C14=1,0,C14)&gt;D14,MIN(D14,4/24),0)+IF(IF(E14=1,0,E14)&gt;F14,MIN(F14,4/24),0),"")</f>
        <v>0</v>
      </c>
      <c r="J14" s="114">
        <f>IF(B14&lt;&gt;"",IF(AND(N14=1,O14=0,P14=0),G14-IF(OR(Q14=1,R14=1),(IF(IF(C14=1,0,C14)&gt;D14,1-MAX(C14,14/24)+D14,MAX(D14,14/24)-MAX(C14,14/24))+IF(IF(E14=1,0,E14)&gt;F14,1-MAX(E14,14/24)+F14,MAX(F14,14/24)-MAX(E14,14/24))),(IF(OR(T14=1,U14=1),IF(IF(C14=1,0,C14)&gt;D14,D14,0)+IF(IF(E14=1,0,E14)&gt;F14,F14,0),IF(IF(C14=1,0,C14)&gt;D14,MAX(D14,4/24)-4/24,0)+IF(IF(E14=1,0,E14)&gt;F14,MAX(F14,4/24)-4/24,0)))),0)+IF(AND(S14=1,T14=0,U14=0),IF(OR(N14=1,O14=1,P14=1,Q14=1,R14=1),(IF(C14&gt;D14,(MAX(D14,4/24)-(4/24)),0)+IF(E14&gt;F14,(MAX(F14,4/24)-(4/24)),0)),(IF(C14&gt;D14,D14,0)+IF(E14&gt;F14,F14,0))),0),"")</f>
        <v>0</v>
      </c>
      <c r="K14" s="116">
        <f>IF(B14&lt;&gt;"",IF(AND(OR(O14=1,R14=1),P14=0),G14-(IF(U14=1,IF(IF(C14=1,0,C14)&gt;D14,D14,0)+IF(IF(E14=1,0,E14)&gt;F14,F14,0),IF(IF(C14=1,0,C14)&gt;D14,MAX(D14,4/24)-4/24,0)+IF(IF(E14=1,0,E14)&gt;F14,MAX(F14,4/24)-4/24,0)))-IF(R14=1,(IF(IF(C14=1,0,C14)&gt;D14,14/24-MIN(IF(C14=1,0,C14),14/24),MIN(IF(D14=0,1,D14),14/24)-MIN(IF(C14=1,0,C14),14/24))+IF(IF(E14=1,0,E14)&gt;F14,14/24-MIN(IF(E14=1,0,E14),14/24),MIN(IF(F14=0,1,F14),14/24)-MIN(IF(E14=1,0,E14),14/24))),0),0)+IF(AND(T14=1,U14=0),IF(OR(O14=1,P14=1,Q14=1,R14=1),(IF(C14&gt;D14,(MAX(D14,4/24)-(4/24)),0)+IF(E14&gt;F14,(MAX(F14,4/24)-(4/24)),0)),(IF(C14&gt;D14,D14,0)+IF(E14&gt;F14,F14,0))),0),"")</f>
        <v>0</v>
      </c>
      <c r="L14" s="117">
        <f>IF(B14&lt;&gt;"",IF(OR(P14=1,Q14=1),G14-(IF(IF(C14=1,0,C14)&gt;D14,MAX(D14,4/24)-4/24,0)+IF(IF(E14=1,0,E14)&gt;F14,MAX(F14,4/24)-4/24,0))-IF(Q14=1,(IF(IF(C14=1,0,C14)&gt;D14,14/24-MIN(IF(C14=1,0,C14),14/24),MIN(IF(D14=0,1,D14),14/24)-MIN(IF(C14=1,0,C14),14/24))+IF(IF(E14=1,0,E14)&gt;F14,14/24-MIN(IF(E14=1,0,E14),14/24),MIN(IF(F14=0,1,F14),14/24)-MIN(IF(E14=1,0,E14),14/24))),0),0)+IF(U14=1,IF(OR(P14=1,Q14=1),(IF(C14&gt;D14,(MAX(D14,4/24)-(4/24)),0)+IF(E14&gt;F14,(MAX(F14,4/24)-(4/24)),0)),(IF(C14&gt;D14,D14,0)+IF(E14&gt;F14,F14,0))),0),"")</f>
        <v>0</v>
      </c>
      <c r="M14" s="106"/>
      <c r="N14" s="112">
        <f>IF(ISNUMBER(B14),IF(WEEKDAY(B14,1)=1,1,0),0)</f>
        <v>0</v>
      </c>
      <c r="O14" s="112">
        <f aca="true" t="shared" si="0" ref="O14:O43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1</v>
      </c>
      <c r="P14" s="112">
        <f aca="true" t="shared" si="1" ref="P14:P43">IF(ISNUMBER(B14),IF(OR(B14=Weihnachtstag_1_1,B14=Weihnachtstag_2_1,B14=Tag_der_Arbeit_1),1,0),0)</f>
        <v>0</v>
      </c>
      <c r="Q14" s="112">
        <f aca="true" t="shared" si="2" ref="Q14:Q43">IF(ISNUMBER(B14),IF(B14=Heiligabend_1,1,0),0)</f>
        <v>0</v>
      </c>
      <c r="R14" s="112">
        <f aca="true" t="shared" si="3" ref="R14:R43">IF(ISNUMBER(B14),IF(B14=Sylvester_1,1,0),0)</f>
        <v>0</v>
      </c>
      <c r="S14" s="112">
        <f>IF(ISNUMBER(B14),IF(WEEKDAY(B14+1,1)=1,1,0),0)</f>
        <v>0</v>
      </c>
      <c r="T14" s="112">
        <f aca="true" t="shared" si="4" ref="T14:T43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U14" s="112">
        <f aca="true" t="shared" si="5" ref="U14:U43">IF(ISNUMBER(B14),IF(OR(B14+1=Weihnachtstag_1_1,B14+1=Weihnachtstag_2_1,B14+1=Tag_der_Arbeit_1),1,0),0)</f>
        <v>0</v>
      </c>
      <c r="V14" s="22"/>
      <c r="W14" s="182"/>
      <c r="X14" s="183"/>
      <c r="Y14" s="208"/>
      <c r="Z14" s="208"/>
      <c r="AA14" s="208"/>
      <c r="AB14" s="51" t="s">
        <v>0</v>
      </c>
      <c r="AC14" s="52">
        <f>DATE(AC12,1,1)</f>
        <v>40909</v>
      </c>
      <c r="AD14" s="53">
        <v>125</v>
      </c>
    </row>
    <row r="15" spans="2:30" ht="21" customHeight="1">
      <c r="B15" s="17">
        <f>IF(B14&lt;&gt;"",IF(MONTH(Beginndatum_1)=MONTH(B14+1),B14+1,""),"")</f>
        <v>41215</v>
      </c>
      <c r="C15" s="21"/>
      <c r="D15" s="21"/>
      <c r="E15" s="21"/>
      <c r="F15" s="21"/>
      <c r="G15" s="139">
        <f aca="true" t="shared" si="6" ref="G15:G43">IF(B15&lt;&gt;"",D15+IF(D15&lt;C15,1,0)-C15+F15+IF(F15&lt;E15,1,0)-E15,"")</f>
        <v>0</v>
      </c>
      <c r="H15" s="90">
        <f aca="true" t="shared" si="7" ref="H15:H43">IF(B15&lt;&gt;"",MAX(IF(AND(D15&lt;&gt;"",C15&lt;&gt;""),IF(D15&gt;IF(C15=1,0,C15),((MIN(D15,6/24)-MIN(IF(C15=1,0,C15),6/24))+(MAX(D15,20/24)-MAX(IF(C15=1,0,C15),20/24))),(1-MAX(C15,20/24)+MIN(D15,6/24))),0)+IF(AND(F15&lt;&gt;"",E15&lt;&gt;""),IF(F15&gt;IF(E15=1,0,E15),((MIN(F15,6/24)-MIN(IF(E15=1,0,E15),6/24))+(MAX(F15,20/24)-MAX(IF(E15=1,0,E15),20/24))),(1-MAX(E15,20/24)+MIN(F15,6/24))),0)-I15,0),"")</f>
        <v>0</v>
      </c>
      <c r="I15" s="119">
        <f aca="true" t="shared" si="8" ref="I15:I43">IF(B15&lt;&gt;"",IF(IF(C15=1,0,C15)&gt;D15,MIN(D15,4/24),0)+IF(IF(E15=1,0,E15)&gt;F15,MIN(F15,4/24),0),"")</f>
        <v>0</v>
      </c>
      <c r="J15" s="90">
        <f aca="true" t="shared" si="9" ref="J15:J43">IF(B15&lt;&gt;"",IF(AND(N15=1,O15=0,P15=0),G15-IF(OR(Q15=1,R15=1),(IF(IF(C15=1,0,C15)&gt;D15,1-MAX(C15,14/24)+D15,MAX(D15,14/24)-MAX(C15,14/24))+IF(IF(E15=1,0,E15)&gt;F15,1-MAX(E15,14/24)+F15,MAX(F15,14/24)-MAX(E15,14/24))),(IF(OR(T15=1,U15=1),IF(IF(C15=1,0,C15)&gt;D15,D15,0)+IF(IF(E15=1,0,E15)&gt;F15,F15,0),IF(IF(C15=1,0,C15)&gt;D15,MAX(D15,4/24)-4/24,0)+IF(IF(E15=1,0,E15)&gt;F15,MAX(F15,4/24)-4/24,0)))),0)+IF(AND(S15=1,T15=0,U15=0),IF(OR(N15=1,O15=1,P15=1,Q15=1,R15=1),(IF(C15&gt;D15,(MAX(D15,4/24)-(4/24)),0)+IF(E15&gt;F15,(MAX(F15,4/24)-(4/24)),0)),(IF(C15&gt;D15,D15,0)+IF(E15&gt;F15,F15,0))),0),"")</f>
        <v>0</v>
      </c>
      <c r="K15" s="121">
        <f aca="true" t="shared" si="10" ref="K15:K43">IF(B15&lt;&gt;"",IF(AND(OR(O15=1,R15=1),P15=0),G15-(IF(U15=1,IF(IF(C15=1,0,C15)&gt;D15,D15,0)+IF(IF(E15=1,0,E15)&gt;F15,F15,0),IF(IF(C15=1,0,C15)&gt;D15,MAX(D15,4/24)-4/24,0)+IF(IF(E15=1,0,E15)&gt;F15,MAX(F15,4/24)-4/24,0)))-IF(R15=1,(IF(IF(C15=1,0,C15)&gt;D15,14/24-MIN(IF(C15=1,0,C15),14/24),MIN(IF(D15=0,1,D15),14/24)-MIN(IF(C15=1,0,C15),14/24))+IF(IF(E15=1,0,E15)&gt;F15,14/24-MIN(IF(E15=1,0,E15),14/24),MIN(IF(F15=0,1,F15),14/24)-MIN(IF(E15=1,0,E15),14/24))),0),0)+IF(AND(T15=1,U15=0),IF(OR(O15=1,P15=1,Q15=1,R15=1),(IF(C15&gt;D15,(MAX(D15,4/24)-(4/24)),0)+IF(E15&gt;F15,(MAX(F15,4/24)-(4/24)),0)),(IF(C15&gt;D15,D15,0)+IF(E15&gt;F15,F15,0))),0),"")</f>
        <v>0</v>
      </c>
      <c r="L15" s="91">
        <f aca="true" t="shared" si="11" ref="L15:L43">IF(B15&lt;&gt;"",IF(OR(P15=1,Q15=1),G15-(IF(IF(C15=1,0,C15)&gt;D15,MAX(D15,4/24)-4/24,0)+IF(IF(E15=1,0,E15)&gt;F15,MAX(F15,4/24)-4/24,0))-IF(Q15=1,(IF(IF(C15=1,0,C15)&gt;D15,14/24-MIN(IF(C15=1,0,C15),14/24),MIN(IF(D15=0,1,D15),14/24)-MIN(IF(C15=1,0,C15),14/24))+IF(IF(E15=1,0,E15)&gt;F15,14/24-MIN(IF(E15=1,0,E15),14/24),MIN(IF(F15=0,1,F15),14/24)-MIN(IF(E15=1,0,E15),14/24))),0),0)+IF(U15=1,IF(OR(P15=1,Q15=1),(IF(C15&gt;D15,(MAX(D15,4/24)-(4/24)),0)+IF(E15&gt;F15,(MAX(F15,4/24)-(4/24)),0)),(IF(C15&gt;D15,D15,0)+IF(E15&gt;F15,F15,0))),0),"")</f>
        <v>0</v>
      </c>
      <c r="M15" s="107"/>
      <c r="N15" s="112">
        <f aca="true" t="shared" si="12" ref="N15:N43">IF(ISNUMBER(B15),IF(WEEKDAY(B15,1)=1,1,0),0)</f>
        <v>0</v>
      </c>
      <c r="O15" s="112">
        <f t="shared" si="0"/>
        <v>0</v>
      </c>
      <c r="P15" s="112">
        <f t="shared" si="1"/>
        <v>0</v>
      </c>
      <c r="Q15" s="112">
        <f t="shared" si="2"/>
        <v>0</v>
      </c>
      <c r="R15" s="112">
        <f t="shared" si="3"/>
        <v>0</v>
      </c>
      <c r="S15" s="112">
        <f aca="true" t="shared" si="13" ref="S15:S43">IF(ISNUMBER(B15),IF(WEEKDAY(B15+1,1)=1,1,0),0)</f>
        <v>0</v>
      </c>
      <c r="T15" s="112">
        <f t="shared" si="4"/>
        <v>0</v>
      </c>
      <c r="U15" s="112">
        <f t="shared" si="5"/>
        <v>0</v>
      </c>
      <c r="V15" s="9"/>
      <c r="W15" s="23" t="s">
        <v>17</v>
      </c>
      <c r="X15" s="24">
        <f>(Stunden_1*24)*Stundenlohn_1</f>
        <v>0</v>
      </c>
      <c r="Y15" s="208"/>
      <c r="Z15" s="208"/>
      <c r="AA15" s="208"/>
      <c r="AB15" s="54" t="s">
        <v>1</v>
      </c>
      <c r="AC15" s="55">
        <f>Ostersonntag_1-2</f>
        <v>41005</v>
      </c>
      <c r="AD15" s="56">
        <v>125</v>
      </c>
    </row>
    <row r="16" spans="2:30" ht="21" customHeight="1">
      <c r="B16" s="18">
        <f aca="true" t="shared" si="14" ref="B16:B44">IF(B15&lt;&gt;"",IF(MONTH(Beginndatum_1)=MONTH(B15+1),B15+1,""),"")</f>
        <v>41216</v>
      </c>
      <c r="C16" s="21"/>
      <c r="D16" s="21"/>
      <c r="E16" s="21"/>
      <c r="F16" s="21"/>
      <c r="G16" s="119">
        <f t="shared" si="6"/>
        <v>0</v>
      </c>
      <c r="H16" s="90">
        <f t="shared" si="7"/>
        <v>0</v>
      </c>
      <c r="I16" s="119">
        <f t="shared" si="8"/>
        <v>0</v>
      </c>
      <c r="J16" s="90">
        <f t="shared" si="9"/>
        <v>0</v>
      </c>
      <c r="K16" s="91">
        <f t="shared" si="10"/>
        <v>0</v>
      </c>
      <c r="L16" s="91">
        <f t="shared" si="11"/>
        <v>0</v>
      </c>
      <c r="M16" s="107"/>
      <c r="N16" s="112">
        <f t="shared" si="12"/>
        <v>0</v>
      </c>
      <c r="O16" s="112">
        <f t="shared" si="0"/>
        <v>0</v>
      </c>
      <c r="P16" s="112">
        <f t="shared" si="1"/>
        <v>0</v>
      </c>
      <c r="Q16" s="112">
        <f t="shared" si="2"/>
        <v>0</v>
      </c>
      <c r="R16" s="112">
        <f t="shared" si="3"/>
        <v>0</v>
      </c>
      <c r="S16" s="112">
        <f t="shared" si="13"/>
        <v>1</v>
      </c>
      <c r="T16" s="112">
        <f t="shared" si="4"/>
        <v>0</v>
      </c>
      <c r="U16" s="112">
        <f t="shared" si="5"/>
        <v>0</v>
      </c>
      <c r="V16" s="9"/>
      <c r="W16" s="25" t="s">
        <v>11</v>
      </c>
      <c r="X16" s="26">
        <f>(Nachtstd_25_1*24)*(Stundenlohn_1*25%)</f>
        <v>0</v>
      </c>
      <c r="Y16" s="208"/>
      <c r="Z16" s="208"/>
      <c r="AA16" s="208"/>
      <c r="AB16" s="54" t="s">
        <v>3</v>
      </c>
      <c r="AC16" s="55">
        <f>Ostersonntag_1+1</f>
        <v>41008</v>
      </c>
      <c r="AD16" s="56">
        <v>125</v>
      </c>
    </row>
    <row r="17" spans="2:30" ht="21" customHeight="1">
      <c r="B17" s="18">
        <f t="shared" si="14"/>
        <v>41217</v>
      </c>
      <c r="C17" s="21"/>
      <c r="D17" s="21"/>
      <c r="E17" s="21"/>
      <c r="F17" s="21"/>
      <c r="G17" s="119">
        <f t="shared" si="6"/>
        <v>0</v>
      </c>
      <c r="H17" s="90">
        <f t="shared" si="7"/>
        <v>0</v>
      </c>
      <c r="I17" s="90">
        <f t="shared" si="8"/>
        <v>0</v>
      </c>
      <c r="J17" s="90">
        <f t="shared" si="9"/>
        <v>0</v>
      </c>
      <c r="K17" s="121">
        <f t="shared" si="10"/>
        <v>0</v>
      </c>
      <c r="L17" s="91">
        <f t="shared" si="11"/>
        <v>0</v>
      </c>
      <c r="M17" s="107"/>
      <c r="N17" s="112">
        <f t="shared" si="12"/>
        <v>1</v>
      </c>
      <c r="O17" s="112">
        <f t="shared" si="0"/>
        <v>0</v>
      </c>
      <c r="P17" s="112">
        <f t="shared" si="1"/>
        <v>0</v>
      </c>
      <c r="Q17" s="112">
        <f t="shared" si="2"/>
        <v>0</v>
      </c>
      <c r="R17" s="112">
        <f t="shared" si="3"/>
        <v>0</v>
      </c>
      <c r="S17" s="112">
        <f t="shared" si="13"/>
        <v>0</v>
      </c>
      <c r="T17" s="112">
        <f t="shared" si="4"/>
        <v>0</v>
      </c>
      <c r="U17" s="112">
        <f t="shared" si="5"/>
        <v>0</v>
      </c>
      <c r="V17" s="9"/>
      <c r="W17" s="25" t="s">
        <v>13</v>
      </c>
      <c r="X17" s="26">
        <f>(Nachtstd_40_1*24)*(Stundenlohn_1*40%)</f>
        <v>0</v>
      </c>
      <c r="Y17" s="208"/>
      <c r="Z17" s="208"/>
      <c r="AA17" s="208"/>
      <c r="AB17" s="54" t="s">
        <v>6</v>
      </c>
      <c r="AC17" s="55">
        <f>DATE(AC12,5,1)</f>
        <v>41030</v>
      </c>
      <c r="AD17" s="56">
        <v>150</v>
      </c>
    </row>
    <row r="18" spans="2:30" ht="21" customHeight="1">
      <c r="B18" s="18">
        <f t="shared" si="14"/>
        <v>41218</v>
      </c>
      <c r="C18" s="21"/>
      <c r="D18" s="21"/>
      <c r="E18" s="21"/>
      <c r="F18" s="21"/>
      <c r="G18" s="119">
        <f t="shared" si="6"/>
        <v>0</v>
      </c>
      <c r="H18" s="90">
        <f t="shared" si="7"/>
        <v>0</v>
      </c>
      <c r="I18" s="119">
        <f t="shared" si="8"/>
        <v>0</v>
      </c>
      <c r="J18" s="90">
        <f t="shared" si="9"/>
        <v>0</v>
      </c>
      <c r="K18" s="121">
        <f t="shared" si="10"/>
        <v>0</v>
      </c>
      <c r="L18" s="91">
        <f t="shared" si="11"/>
        <v>0</v>
      </c>
      <c r="M18" s="107"/>
      <c r="N18" s="112">
        <f t="shared" si="12"/>
        <v>0</v>
      </c>
      <c r="O18" s="112">
        <f t="shared" si="0"/>
        <v>0</v>
      </c>
      <c r="P18" s="112">
        <f t="shared" si="1"/>
        <v>0</v>
      </c>
      <c r="Q18" s="112">
        <f t="shared" si="2"/>
        <v>0</v>
      </c>
      <c r="R18" s="112">
        <f t="shared" si="3"/>
        <v>0</v>
      </c>
      <c r="S18" s="112">
        <f t="shared" si="13"/>
        <v>0</v>
      </c>
      <c r="T18" s="112">
        <f t="shared" si="4"/>
        <v>0</v>
      </c>
      <c r="U18" s="112">
        <f t="shared" si="5"/>
        <v>0</v>
      </c>
      <c r="V18" s="9"/>
      <c r="W18" s="25" t="s">
        <v>14</v>
      </c>
      <c r="X18" s="26">
        <f>(Sonntagsstd_1*24)*(Stundenlohn_1*50%)</f>
        <v>0</v>
      </c>
      <c r="Y18" s="208"/>
      <c r="Z18" s="208"/>
      <c r="AA18" s="208"/>
      <c r="AB18" s="54" t="s">
        <v>7</v>
      </c>
      <c r="AC18" s="55">
        <f>Ostersonntag_1+39</f>
        <v>41046</v>
      </c>
      <c r="AD18" s="56">
        <v>125</v>
      </c>
    </row>
    <row r="19" spans="2:30" ht="21" customHeight="1">
      <c r="B19" s="18">
        <f t="shared" si="14"/>
        <v>41219</v>
      </c>
      <c r="C19" s="21"/>
      <c r="D19" s="21"/>
      <c r="E19" s="21"/>
      <c r="F19" s="21"/>
      <c r="G19" s="119">
        <f t="shared" si="6"/>
        <v>0</v>
      </c>
      <c r="H19" s="90">
        <f t="shared" si="7"/>
        <v>0</v>
      </c>
      <c r="I19" s="90">
        <f t="shared" si="8"/>
        <v>0</v>
      </c>
      <c r="J19" s="90">
        <f t="shared" si="9"/>
        <v>0</v>
      </c>
      <c r="K19" s="121">
        <f t="shared" si="10"/>
        <v>0</v>
      </c>
      <c r="L19" s="91">
        <f t="shared" si="11"/>
        <v>0</v>
      </c>
      <c r="M19" s="107"/>
      <c r="N19" s="112">
        <f t="shared" si="12"/>
        <v>0</v>
      </c>
      <c r="O19" s="112">
        <f t="shared" si="0"/>
        <v>0</v>
      </c>
      <c r="P19" s="112">
        <f t="shared" si="1"/>
        <v>0</v>
      </c>
      <c r="Q19" s="112">
        <f t="shared" si="2"/>
        <v>0</v>
      </c>
      <c r="R19" s="112">
        <f t="shared" si="3"/>
        <v>0</v>
      </c>
      <c r="S19" s="112">
        <f t="shared" si="13"/>
        <v>0</v>
      </c>
      <c r="T19" s="112">
        <f t="shared" si="4"/>
        <v>0</v>
      </c>
      <c r="U19" s="112">
        <f t="shared" si="5"/>
        <v>0</v>
      </c>
      <c r="V19" s="9"/>
      <c r="W19" s="27" t="s">
        <v>15</v>
      </c>
      <c r="X19" s="26">
        <f>(Feiertagsstd_125_1*24)*(Stundenlohn_1*125%)</f>
        <v>0</v>
      </c>
      <c r="Y19" s="208"/>
      <c r="Z19" s="208"/>
      <c r="AA19" s="208"/>
      <c r="AB19" s="54" t="s">
        <v>8</v>
      </c>
      <c r="AC19" s="55">
        <f>Ostersonntag_1+50</f>
        <v>41057</v>
      </c>
      <c r="AD19" s="56">
        <v>125</v>
      </c>
    </row>
    <row r="20" spans="2:30" ht="21" customHeight="1">
      <c r="B20" s="18">
        <f t="shared" si="14"/>
        <v>41220</v>
      </c>
      <c r="C20" s="21"/>
      <c r="D20" s="21"/>
      <c r="E20" s="21"/>
      <c r="F20" s="21"/>
      <c r="G20" s="119">
        <f t="shared" si="6"/>
        <v>0</v>
      </c>
      <c r="H20" s="90">
        <f t="shared" si="7"/>
        <v>0</v>
      </c>
      <c r="I20" s="119">
        <f t="shared" si="8"/>
        <v>0</v>
      </c>
      <c r="J20" s="90">
        <f t="shared" si="9"/>
        <v>0</v>
      </c>
      <c r="K20" s="121">
        <f t="shared" si="10"/>
        <v>0</v>
      </c>
      <c r="L20" s="91">
        <f t="shared" si="11"/>
        <v>0</v>
      </c>
      <c r="M20" s="107"/>
      <c r="N20" s="112">
        <f t="shared" si="12"/>
        <v>0</v>
      </c>
      <c r="O20" s="112">
        <f t="shared" si="0"/>
        <v>0</v>
      </c>
      <c r="P20" s="112">
        <f t="shared" si="1"/>
        <v>0</v>
      </c>
      <c r="Q20" s="112">
        <f t="shared" si="2"/>
        <v>0</v>
      </c>
      <c r="R20" s="112">
        <f t="shared" si="3"/>
        <v>0</v>
      </c>
      <c r="S20" s="112">
        <f t="shared" si="13"/>
        <v>0</v>
      </c>
      <c r="T20" s="112">
        <f t="shared" si="4"/>
        <v>0</v>
      </c>
      <c r="U20" s="112">
        <f t="shared" si="5"/>
        <v>0</v>
      </c>
      <c r="V20" s="9"/>
      <c r="W20" s="28" t="s">
        <v>16</v>
      </c>
      <c r="X20" s="29">
        <f>(Feiertagsstd_150_1*24)*(Stundenlohn_1*150%)</f>
        <v>0</v>
      </c>
      <c r="Y20" s="208"/>
      <c r="Z20" s="208"/>
      <c r="AA20" s="208"/>
      <c r="AB20" s="54" t="s">
        <v>9</v>
      </c>
      <c r="AC20" s="55">
        <f>DATE(AC12,10,3)</f>
        <v>41185</v>
      </c>
      <c r="AD20" s="56">
        <v>125</v>
      </c>
    </row>
    <row r="21" spans="2:30" ht="21" customHeight="1">
      <c r="B21" s="18">
        <f t="shared" si="14"/>
        <v>41221</v>
      </c>
      <c r="C21" s="21"/>
      <c r="D21" s="21"/>
      <c r="E21" s="21"/>
      <c r="F21" s="21"/>
      <c r="G21" s="119">
        <f t="shared" si="6"/>
        <v>0</v>
      </c>
      <c r="H21" s="90">
        <f t="shared" si="7"/>
        <v>0</v>
      </c>
      <c r="I21" s="119">
        <f t="shared" si="8"/>
        <v>0</v>
      </c>
      <c r="J21" s="90">
        <f t="shared" si="9"/>
        <v>0</v>
      </c>
      <c r="K21" s="121">
        <f t="shared" si="10"/>
        <v>0</v>
      </c>
      <c r="L21" s="91">
        <f t="shared" si="11"/>
        <v>0</v>
      </c>
      <c r="M21" s="107"/>
      <c r="N21" s="112">
        <f t="shared" si="12"/>
        <v>0</v>
      </c>
      <c r="O21" s="112">
        <f t="shared" si="0"/>
        <v>0</v>
      </c>
      <c r="P21" s="112">
        <f t="shared" si="1"/>
        <v>0</v>
      </c>
      <c r="Q21" s="112">
        <f t="shared" si="2"/>
        <v>0</v>
      </c>
      <c r="R21" s="112">
        <f t="shared" si="3"/>
        <v>0</v>
      </c>
      <c r="S21" s="112">
        <f t="shared" si="13"/>
        <v>0</v>
      </c>
      <c r="T21" s="112">
        <f t="shared" si="4"/>
        <v>0</v>
      </c>
      <c r="U21" s="112">
        <f t="shared" si="5"/>
        <v>0</v>
      </c>
      <c r="V21" s="9"/>
      <c r="W21" s="30"/>
      <c r="X21" s="31"/>
      <c r="Y21" s="208"/>
      <c r="Z21" s="208"/>
      <c r="AA21" s="208"/>
      <c r="AB21" s="57" t="s">
        <v>34</v>
      </c>
      <c r="AC21" s="66">
        <f>DATE(AC12,12,24)</f>
        <v>41267</v>
      </c>
      <c r="AD21" s="56">
        <v>150</v>
      </c>
    </row>
    <row r="22" spans="2:30" ht="21" customHeight="1">
      <c r="B22" s="18">
        <f t="shared" si="14"/>
        <v>41222</v>
      </c>
      <c r="C22" s="21"/>
      <c r="D22" s="21"/>
      <c r="E22" s="21"/>
      <c r="F22" s="21"/>
      <c r="G22" s="119">
        <f t="shared" si="6"/>
        <v>0</v>
      </c>
      <c r="H22" s="90">
        <f t="shared" si="7"/>
        <v>0</v>
      </c>
      <c r="I22" s="119">
        <f t="shared" si="8"/>
        <v>0</v>
      </c>
      <c r="J22" s="90">
        <f t="shared" si="9"/>
        <v>0</v>
      </c>
      <c r="K22" s="121">
        <f t="shared" si="10"/>
        <v>0</v>
      </c>
      <c r="L22" s="91">
        <f t="shared" si="11"/>
        <v>0</v>
      </c>
      <c r="M22" s="107"/>
      <c r="N22" s="112">
        <f t="shared" si="12"/>
        <v>0</v>
      </c>
      <c r="O22" s="112">
        <f t="shared" si="0"/>
        <v>0</v>
      </c>
      <c r="P22" s="112">
        <f t="shared" si="1"/>
        <v>0</v>
      </c>
      <c r="Q22" s="112">
        <f t="shared" si="2"/>
        <v>0</v>
      </c>
      <c r="R22" s="112">
        <f t="shared" si="3"/>
        <v>0</v>
      </c>
      <c r="S22" s="112">
        <f t="shared" si="13"/>
        <v>0</v>
      </c>
      <c r="T22" s="112">
        <f t="shared" si="4"/>
        <v>0</v>
      </c>
      <c r="U22" s="112">
        <f t="shared" si="5"/>
        <v>0</v>
      </c>
      <c r="V22" s="9"/>
      <c r="W22" s="32"/>
      <c r="X22" s="33"/>
      <c r="Y22" s="208"/>
      <c r="Z22" s="208"/>
      <c r="AA22" s="208"/>
      <c r="AB22" s="54" t="s">
        <v>10</v>
      </c>
      <c r="AC22" s="55">
        <f>DATE(AC12,12,25)</f>
        <v>41268</v>
      </c>
      <c r="AD22" s="56">
        <v>150</v>
      </c>
    </row>
    <row r="23" spans="2:30" ht="21" customHeight="1">
      <c r="B23" s="18">
        <f t="shared" si="14"/>
        <v>41223</v>
      </c>
      <c r="C23" s="21"/>
      <c r="D23" s="21"/>
      <c r="E23" s="21"/>
      <c r="F23" s="21"/>
      <c r="G23" s="119">
        <f t="shared" si="6"/>
        <v>0</v>
      </c>
      <c r="H23" s="90">
        <f t="shared" si="7"/>
        <v>0</v>
      </c>
      <c r="I23" s="119">
        <f t="shared" si="8"/>
        <v>0</v>
      </c>
      <c r="J23" s="90">
        <f t="shared" si="9"/>
        <v>0</v>
      </c>
      <c r="K23" s="121">
        <f t="shared" si="10"/>
        <v>0</v>
      </c>
      <c r="L23" s="91">
        <f t="shared" si="11"/>
        <v>0</v>
      </c>
      <c r="M23" s="107"/>
      <c r="N23" s="112">
        <f t="shared" si="12"/>
        <v>0</v>
      </c>
      <c r="O23" s="112">
        <f t="shared" si="0"/>
        <v>0</v>
      </c>
      <c r="P23" s="112">
        <f t="shared" si="1"/>
        <v>0</v>
      </c>
      <c r="Q23" s="112">
        <f t="shared" si="2"/>
        <v>0</v>
      </c>
      <c r="R23" s="112">
        <f t="shared" si="3"/>
        <v>0</v>
      </c>
      <c r="S23" s="112">
        <f t="shared" si="13"/>
        <v>1</v>
      </c>
      <c r="T23" s="112">
        <f t="shared" si="4"/>
        <v>0</v>
      </c>
      <c r="U23" s="112">
        <f t="shared" si="5"/>
        <v>0</v>
      </c>
      <c r="V23" s="9"/>
      <c r="W23" s="32"/>
      <c r="X23" s="33"/>
      <c r="Y23" s="208"/>
      <c r="Z23" s="208"/>
      <c r="AA23" s="208"/>
      <c r="AB23" s="54" t="s">
        <v>12</v>
      </c>
      <c r="AC23" s="55">
        <f>DATE(AC12,12,26)</f>
        <v>41269</v>
      </c>
      <c r="AD23" s="56">
        <v>150</v>
      </c>
    </row>
    <row r="24" spans="2:30" ht="21" customHeight="1">
      <c r="B24" s="18">
        <f t="shared" si="14"/>
        <v>41224</v>
      </c>
      <c r="C24" s="21"/>
      <c r="D24" s="21"/>
      <c r="E24" s="21"/>
      <c r="F24" s="21"/>
      <c r="G24" s="119">
        <f t="shared" si="6"/>
        <v>0</v>
      </c>
      <c r="H24" s="90">
        <f t="shared" si="7"/>
        <v>0</v>
      </c>
      <c r="I24" s="119">
        <f t="shared" si="8"/>
        <v>0</v>
      </c>
      <c r="J24" s="90">
        <f t="shared" si="9"/>
        <v>0</v>
      </c>
      <c r="K24" s="121">
        <f t="shared" si="10"/>
        <v>0</v>
      </c>
      <c r="L24" s="91">
        <f t="shared" si="11"/>
        <v>0</v>
      </c>
      <c r="M24" s="107"/>
      <c r="N24" s="112">
        <f t="shared" si="12"/>
        <v>1</v>
      </c>
      <c r="O24" s="112">
        <f t="shared" si="0"/>
        <v>0</v>
      </c>
      <c r="P24" s="112">
        <f t="shared" si="1"/>
        <v>0</v>
      </c>
      <c r="Q24" s="112">
        <f t="shared" si="2"/>
        <v>0</v>
      </c>
      <c r="R24" s="112">
        <f t="shared" si="3"/>
        <v>0</v>
      </c>
      <c r="S24" s="112">
        <f t="shared" si="13"/>
        <v>0</v>
      </c>
      <c r="T24" s="112">
        <f t="shared" si="4"/>
        <v>0</v>
      </c>
      <c r="U24" s="112">
        <f t="shared" si="5"/>
        <v>0</v>
      </c>
      <c r="V24" s="9"/>
      <c r="W24" s="32"/>
      <c r="X24" s="33"/>
      <c r="Y24" s="208"/>
      <c r="Z24" s="208"/>
      <c r="AA24" s="208"/>
      <c r="AB24" s="63" t="s">
        <v>35</v>
      </c>
      <c r="AC24" s="84">
        <f>DATE(AC12,12,31)</f>
        <v>41274</v>
      </c>
      <c r="AD24" s="73">
        <v>125</v>
      </c>
    </row>
    <row r="25" spans="2:27" ht="21" customHeight="1">
      <c r="B25" s="18">
        <f t="shared" si="14"/>
        <v>41225</v>
      </c>
      <c r="C25" s="21"/>
      <c r="D25" s="21"/>
      <c r="E25" s="21"/>
      <c r="F25" s="21"/>
      <c r="G25" s="119">
        <f t="shared" si="6"/>
        <v>0</v>
      </c>
      <c r="H25" s="119">
        <f t="shared" si="7"/>
        <v>0</v>
      </c>
      <c r="I25" s="119">
        <f t="shared" si="8"/>
        <v>0</v>
      </c>
      <c r="J25" s="90">
        <f t="shared" si="9"/>
        <v>0</v>
      </c>
      <c r="K25" s="121">
        <f t="shared" si="10"/>
        <v>0</v>
      </c>
      <c r="L25" s="91">
        <f t="shared" si="11"/>
        <v>0</v>
      </c>
      <c r="M25" s="107"/>
      <c r="N25" s="112">
        <f t="shared" si="12"/>
        <v>0</v>
      </c>
      <c r="O25" s="112">
        <f t="shared" si="0"/>
        <v>0</v>
      </c>
      <c r="P25" s="112">
        <f t="shared" si="1"/>
        <v>0</v>
      </c>
      <c r="Q25" s="112">
        <f t="shared" si="2"/>
        <v>0</v>
      </c>
      <c r="R25" s="112">
        <f t="shared" si="3"/>
        <v>0</v>
      </c>
      <c r="S25" s="112">
        <f t="shared" si="13"/>
        <v>0</v>
      </c>
      <c r="T25" s="112">
        <f t="shared" si="4"/>
        <v>0</v>
      </c>
      <c r="U25" s="112">
        <f t="shared" si="5"/>
        <v>0</v>
      </c>
      <c r="V25" s="9"/>
      <c r="W25" s="32"/>
      <c r="X25" s="33"/>
      <c r="Y25" s="208"/>
      <c r="Z25" s="208"/>
      <c r="AA25" s="208"/>
    </row>
    <row r="26" spans="2:30" ht="21" customHeight="1">
      <c r="B26" s="18">
        <f t="shared" si="14"/>
        <v>41226</v>
      </c>
      <c r="C26" s="21"/>
      <c r="D26" s="21"/>
      <c r="E26" s="21"/>
      <c r="F26" s="21"/>
      <c r="G26" s="119">
        <f t="shared" si="6"/>
        <v>0</v>
      </c>
      <c r="H26" s="90">
        <f t="shared" si="7"/>
        <v>0</v>
      </c>
      <c r="I26" s="119">
        <f t="shared" si="8"/>
        <v>0</v>
      </c>
      <c r="J26" s="90">
        <f t="shared" si="9"/>
        <v>0</v>
      </c>
      <c r="K26" s="121">
        <f t="shared" si="10"/>
        <v>0</v>
      </c>
      <c r="L26" s="91">
        <f t="shared" si="11"/>
        <v>0</v>
      </c>
      <c r="M26" s="107"/>
      <c r="N26" s="112">
        <f t="shared" si="12"/>
        <v>0</v>
      </c>
      <c r="O26" s="112">
        <f t="shared" si="0"/>
        <v>0</v>
      </c>
      <c r="P26" s="112">
        <f t="shared" si="1"/>
        <v>0</v>
      </c>
      <c r="Q26" s="112">
        <f t="shared" si="2"/>
        <v>0</v>
      </c>
      <c r="R26" s="112">
        <f t="shared" si="3"/>
        <v>0</v>
      </c>
      <c r="S26" s="112">
        <f t="shared" si="13"/>
        <v>0</v>
      </c>
      <c r="T26" s="112">
        <f t="shared" si="4"/>
        <v>0</v>
      </c>
      <c r="U26" s="112">
        <f t="shared" si="5"/>
        <v>0</v>
      </c>
      <c r="V26" s="9"/>
      <c r="W26" s="32"/>
      <c r="X26" s="33"/>
      <c r="Y26" s="208"/>
      <c r="Z26" s="208"/>
      <c r="AA26" s="208"/>
      <c r="AB26" s="58" t="s">
        <v>43</v>
      </c>
      <c r="AC26" s="59">
        <f>YEAR(Beginndatum_1)</f>
        <v>2012</v>
      </c>
      <c r="AD26" s="60" t="s">
        <v>38</v>
      </c>
    </row>
    <row r="27" spans="2:32" ht="21" customHeight="1">
      <c r="B27" s="18">
        <f t="shared" si="14"/>
        <v>41227</v>
      </c>
      <c r="C27" s="21"/>
      <c r="D27" s="21"/>
      <c r="E27" s="21"/>
      <c r="F27" s="21"/>
      <c r="G27" s="119">
        <f t="shared" si="6"/>
        <v>0</v>
      </c>
      <c r="H27" s="90">
        <f t="shared" si="7"/>
        <v>0</v>
      </c>
      <c r="I27" s="119">
        <f t="shared" si="8"/>
        <v>0</v>
      </c>
      <c r="J27" s="90">
        <f t="shared" si="9"/>
        <v>0</v>
      </c>
      <c r="K27" s="121">
        <f t="shared" si="10"/>
        <v>0</v>
      </c>
      <c r="L27" s="91">
        <f t="shared" si="11"/>
        <v>0</v>
      </c>
      <c r="M27" s="107"/>
      <c r="N27" s="112">
        <f t="shared" si="12"/>
        <v>0</v>
      </c>
      <c r="O27" s="112">
        <f t="shared" si="0"/>
        <v>0</v>
      </c>
      <c r="P27" s="112">
        <f t="shared" si="1"/>
        <v>0</v>
      </c>
      <c r="Q27" s="112">
        <f t="shared" si="2"/>
        <v>0</v>
      </c>
      <c r="R27" s="112">
        <f t="shared" si="3"/>
        <v>0</v>
      </c>
      <c r="S27" s="112">
        <f t="shared" si="13"/>
        <v>0</v>
      </c>
      <c r="T27" s="112">
        <f t="shared" si="4"/>
        <v>0</v>
      </c>
      <c r="U27" s="112">
        <f t="shared" si="5"/>
        <v>0</v>
      </c>
      <c r="V27" s="9"/>
      <c r="W27" s="32"/>
      <c r="X27" s="33"/>
      <c r="Y27" s="208"/>
      <c r="Z27" s="208"/>
      <c r="AA27" s="208"/>
      <c r="AB27" s="176" t="s">
        <v>49</v>
      </c>
      <c r="AC27" s="177"/>
      <c r="AD27" s="178"/>
      <c r="AF27" s="2" t="s">
        <v>48</v>
      </c>
    </row>
    <row r="28" spans="2:30" ht="21" customHeight="1">
      <c r="B28" s="18">
        <f t="shared" si="14"/>
        <v>41228</v>
      </c>
      <c r="C28" s="21"/>
      <c r="D28" s="21"/>
      <c r="E28" s="21"/>
      <c r="F28" s="21"/>
      <c r="G28" s="119">
        <f t="shared" si="6"/>
        <v>0</v>
      </c>
      <c r="H28" s="90">
        <f t="shared" si="7"/>
        <v>0</v>
      </c>
      <c r="I28" s="119">
        <f t="shared" si="8"/>
        <v>0</v>
      </c>
      <c r="J28" s="90">
        <f t="shared" si="9"/>
        <v>0</v>
      </c>
      <c r="K28" s="121">
        <f t="shared" si="10"/>
        <v>0</v>
      </c>
      <c r="L28" s="91">
        <f t="shared" si="11"/>
        <v>0</v>
      </c>
      <c r="M28" s="107"/>
      <c r="N28" s="112">
        <f t="shared" si="12"/>
        <v>0</v>
      </c>
      <c r="O28" s="112">
        <f t="shared" si="0"/>
        <v>0</v>
      </c>
      <c r="P28" s="112">
        <f t="shared" si="1"/>
        <v>0</v>
      </c>
      <c r="Q28" s="112">
        <f t="shared" si="2"/>
        <v>0</v>
      </c>
      <c r="R28" s="112">
        <f t="shared" si="3"/>
        <v>0</v>
      </c>
      <c r="S28" s="112">
        <f t="shared" si="13"/>
        <v>0</v>
      </c>
      <c r="T28" s="112">
        <f t="shared" si="4"/>
        <v>0</v>
      </c>
      <c r="U28" s="112">
        <f t="shared" si="5"/>
        <v>0</v>
      </c>
      <c r="V28" s="9"/>
      <c r="W28" s="32"/>
      <c r="X28" s="33"/>
      <c r="Y28" s="208"/>
      <c r="Z28" s="208"/>
      <c r="AA28" s="208"/>
      <c r="AB28" s="179"/>
      <c r="AC28" s="180"/>
      <c r="AD28" s="181"/>
    </row>
    <row r="29" spans="2:30" ht="21" customHeight="1">
      <c r="B29" s="18">
        <f t="shared" si="14"/>
        <v>41229</v>
      </c>
      <c r="C29" s="21"/>
      <c r="D29" s="21"/>
      <c r="E29" s="21"/>
      <c r="F29" s="21"/>
      <c r="G29" s="119">
        <f t="shared" si="6"/>
        <v>0</v>
      </c>
      <c r="H29" s="90">
        <f t="shared" si="7"/>
        <v>0</v>
      </c>
      <c r="I29" s="119">
        <f t="shared" si="8"/>
        <v>0</v>
      </c>
      <c r="J29" s="90">
        <f t="shared" si="9"/>
        <v>0</v>
      </c>
      <c r="K29" s="121">
        <f t="shared" si="10"/>
        <v>0</v>
      </c>
      <c r="L29" s="91">
        <f t="shared" si="11"/>
        <v>0</v>
      </c>
      <c r="M29" s="107"/>
      <c r="N29" s="112">
        <f t="shared" si="12"/>
        <v>0</v>
      </c>
      <c r="O29" s="112">
        <f t="shared" si="0"/>
        <v>0</v>
      </c>
      <c r="P29" s="112">
        <f t="shared" si="1"/>
        <v>0</v>
      </c>
      <c r="Q29" s="112">
        <f t="shared" si="2"/>
        <v>0</v>
      </c>
      <c r="R29" s="112">
        <f t="shared" si="3"/>
        <v>0</v>
      </c>
      <c r="S29" s="112">
        <f t="shared" si="13"/>
        <v>0</v>
      </c>
      <c r="T29" s="112">
        <f t="shared" si="4"/>
        <v>0</v>
      </c>
      <c r="U29" s="112">
        <f t="shared" si="5"/>
        <v>0</v>
      </c>
      <c r="V29" s="9"/>
      <c r="W29" s="32"/>
      <c r="X29" s="33"/>
      <c r="Y29" s="208"/>
      <c r="Z29" s="208"/>
      <c r="AA29" s="208"/>
      <c r="AB29" s="170" t="s">
        <v>50</v>
      </c>
      <c r="AC29" s="171"/>
      <c r="AD29" s="172"/>
    </row>
    <row r="30" spans="2:30" ht="21" customHeight="1">
      <c r="B30" s="18">
        <f t="shared" si="14"/>
        <v>41230</v>
      </c>
      <c r="C30" s="21"/>
      <c r="D30" s="21"/>
      <c r="E30" s="21"/>
      <c r="F30" s="21"/>
      <c r="G30" s="119">
        <f t="shared" si="6"/>
        <v>0</v>
      </c>
      <c r="H30" s="90">
        <f t="shared" si="7"/>
        <v>0</v>
      </c>
      <c r="I30" s="119">
        <f t="shared" si="8"/>
        <v>0</v>
      </c>
      <c r="J30" s="90">
        <f t="shared" si="9"/>
        <v>0</v>
      </c>
      <c r="K30" s="121">
        <f t="shared" si="10"/>
        <v>0</v>
      </c>
      <c r="L30" s="91">
        <f t="shared" si="11"/>
        <v>0</v>
      </c>
      <c r="M30" s="107"/>
      <c r="N30" s="112">
        <f t="shared" si="12"/>
        <v>0</v>
      </c>
      <c r="O30" s="112">
        <f t="shared" si="0"/>
        <v>0</v>
      </c>
      <c r="P30" s="112">
        <f t="shared" si="1"/>
        <v>0</v>
      </c>
      <c r="Q30" s="112">
        <f t="shared" si="2"/>
        <v>0</v>
      </c>
      <c r="R30" s="112">
        <f t="shared" si="3"/>
        <v>0</v>
      </c>
      <c r="S30" s="112">
        <f t="shared" si="13"/>
        <v>1</v>
      </c>
      <c r="T30" s="112">
        <f t="shared" si="4"/>
        <v>0</v>
      </c>
      <c r="U30" s="112">
        <f t="shared" si="5"/>
        <v>0</v>
      </c>
      <c r="V30" s="9"/>
      <c r="W30" s="32"/>
      <c r="X30" s="33"/>
      <c r="Y30" s="208"/>
      <c r="Z30" s="208"/>
      <c r="AA30" s="208"/>
      <c r="AB30" s="173"/>
      <c r="AC30" s="174"/>
      <c r="AD30" s="175"/>
    </row>
    <row r="31" spans="2:30" ht="21" customHeight="1">
      <c r="B31" s="18">
        <f t="shared" si="14"/>
        <v>41231</v>
      </c>
      <c r="C31" s="21"/>
      <c r="D31" s="21"/>
      <c r="E31" s="21"/>
      <c r="F31" s="21"/>
      <c r="G31" s="119">
        <f t="shared" si="6"/>
        <v>0</v>
      </c>
      <c r="H31" s="90">
        <f t="shared" si="7"/>
        <v>0</v>
      </c>
      <c r="I31" s="119">
        <f t="shared" si="8"/>
        <v>0</v>
      </c>
      <c r="J31" s="90">
        <f t="shared" si="9"/>
        <v>0</v>
      </c>
      <c r="K31" s="121">
        <f t="shared" si="10"/>
        <v>0</v>
      </c>
      <c r="L31" s="91">
        <f t="shared" si="11"/>
        <v>0</v>
      </c>
      <c r="M31" s="107"/>
      <c r="N31" s="112">
        <f t="shared" si="12"/>
        <v>1</v>
      </c>
      <c r="O31" s="112">
        <f t="shared" si="0"/>
        <v>0</v>
      </c>
      <c r="P31" s="112">
        <f t="shared" si="1"/>
        <v>0</v>
      </c>
      <c r="Q31" s="112">
        <f t="shared" si="2"/>
        <v>0</v>
      </c>
      <c r="R31" s="112">
        <f t="shared" si="3"/>
        <v>0</v>
      </c>
      <c r="S31" s="112">
        <f t="shared" si="13"/>
        <v>0</v>
      </c>
      <c r="T31" s="112">
        <f t="shared" si="4"/>
        <v>0</v>
      </c>
      <c r="U31" s="112">
        <f t="shared" si="5"/>
        <v>0</v>
      </c>
      <c r="V31" s="9"/>
      <c r="W31" s="32"/>
      <c r="X31" s="33"/>
      <c r="Y31" s="208"/>
      <c r="Z31" s="208"/>
      <c r="AA31" s="208"/>
      <c r="AB31" s="61" t="s">
        <v>39</v>
      </c>
      <c r="AC31" s="65">
        <f>IF([0]!HL_3_Koenige_1=""," ",[0]!HL_3_Koenige_1)</f>
        <v>40914</v>
      </c>
      <c r="AD31" s="53">
        <v>125</v>
      </c>
    </row>
    <row r="32" spans="2:30" ht="21" customHeight="1">
      <c r="B32" s="18">
        <f t="shared" si="14"/>
        <v>41232</v>
      </c>
      <c r="C32" s="21"/>
      <c r="D32" s="21"/>
      <c r="E32" s="21"/>
      <c r="F32" s="21"/>
      <c r="G32" s="119">
        <f t="shared" si="6"/>
        <v>0</v>
      </c>
      <c r="H32" s="90">
        <f t="shared" si="7"/>
        <v>0</v>
      </c>
      <c r="I32" s="119">
        <f t="shared" si="8"/>
        <v>0</v>
      </c>
      <c r="J32" s="90">
        <f t="shared" si="9"/>
        <v>0</v>
      </c>
      <c r="K32" s="121">
        <f t="shared" si="10"/>
        <v>0</v>
      </c>
      <c r="L32" s="91">
        <f t="shared" si="11"/>
        <v>0</v>
      </c>
      <c r="M32" s="107"/>
      <c r="N32" s="112">
        <f t="shared" si="12"/>
        <v>0</v>
      </c>
      <c r="O32" s="112">
        <f t="shared" si="0"/>
        <v>0</v>
      </c>
      <c r="P32" s="112">
        <f t="shared" si="1"/>
        <v>0</v>
      </c>
      <c r="Q32" s="112">
        <f t="shared" si="2"/>
        <v>0</v>
      </c>
      <c r="R32" s="112">
        <f t="shared" si="3"/>
        <v>0</v>
      </c>
      <c r="S32" s="112">
        <f t="shared" si="13"/>
        <v>0</v>
      </c>
      <c r="T32" s="112">
        <f t="shared" si="4"/>
        <v>0</v>
      </c>
      <c r="U32" s="112">
        <f t="shared" si="5"/>
        <v>0</v>
      </c>
      <c r="V32" s="9"/>
      <c r="W32" s="32"/>
      <c r="X32" s="33"/>
      <c r="Y32" s="208"/>
      <c r="Z32" s="208"/>
      <c r="AA32" s="208"/>
      <c r="AB32" s="57" t="s">
        <v>40</v>
      </c>
      <c r="AC32" s="66">
        <f>IF([0]!Fronleichnam_1=""," ",[0]!Fronleichnam_1)</f>
        <v>41067</v>
      </c>
      <c r="AD32" s="56">
        <v>125</v>
      </c>
    </row>
    <row r="33" spans="2:30" ht="21" customHeight="1">
      <c r="B33" s="18">
        <f t="shared" si="14"/>
        <v>41233</v>
      </c>
      <c r="C33" s="21"/>
      <c r="D33" s="21"/>
      <c r="E33" s="21"/>
      <c r="F33" s="21"/>
      <c r="G33" s="119">
        <f t="shared" si="6"/>
        <v>0</v>
      </c>
      <c r="H33" s="90">
        <f t="shared" si="7"/>
        <v>0</v>
      </c>
      <c r="I33" s="119">
        <f t="shared" si="8"/>
        <v>0</v>
      </c>
      <c r="J33" s="90">
        <f t="shared" si="9"/>
        <v>0</v>
      </c>
      <c r="K33" s="121">
        <f t="shared" si="10"/>
        <v>0</v>
      </c>
      <c r="L33" s="91">
        <f t="shared" si="11"/>
        <v>0</v>
      </c>
      <c r="M33" s="107"/>
      <c r="N33" s="112">
        <f t="shared" si="12"/>
        <v>0</v>
      </c>
      <c r="O33" s="112">
        <f t="shared" si="0"/>
        <v>0</v>
      </c>
      <c r="P33" s="112">
        <f t="shared" si="1"/>
        <v>0</v>
      </c>
      <c r="Q33" s="112">
        <f t="shared" si="2"/>
        <v>0</v>
      </c>
      <c r="R33" s="112">
        <f t="shared" si="3"/>
        <v>0</v>
      </c>
      <c r="S33" s="112">
        <f t="shared" si="13"/>
        <v>0</v>
      </c>
      <c r="T33" s="112">
        <f t="shared" si="4"/>
        <v>1</v>
      </c>
      <c r="U33" s="112">
        <f t="shared" si="5"/>
        <v>0</v>
      </c>
      <c r="V33" s="9"/>
      <c r="W33" s="32"/>
      <c r="X33" s="33"/>
      <c r="Y33" s="208"/>
      <c r="Z33" s="208"/>
      <c r="AA33" s="208"/>
      <c r="AB33" s="57" t="s">
        <v>46</v>
      </c>
      <c r="AC33" s="66">
        <f>IF([0]!Friedensfest_1=""," ",[0]!Friedensfest_1)</f>
        <v>41129</v>
      </c>
      <c r="AD33" s="56">
        <v>125</v>
      </c>
    </row>
    <row r="34" spans="2:30" ht="21" customHeight="1">
      <c r="B34" s="18">
        <f t="shared" si="14"/>
        <v>41234</v>
      </c>
      <c r="C34" s="21"/>
      <c r="D34" s="21"/>
      <c r="E34" s="21"/>
      <c r="F34" s="21"/>
      <c r="G34" s="119">
        <f t="shared" si="6"/>
        <v>0</v>
      </c>
      <c r="H34" s="90">
        <f t="shared" si="7"/>
        <v>0</v>
      </c>
      <c r="I34" s="119">
        <f t="shared" si="8"/>
        <v>0</v>
      </c>
      <c r="J34" s="90">
        <f t="shared" si="9"/>
        <v>0</v>
      </c>
      <c r="K34" s="121">
        <f t="shared" si="10"/>
        <v>0</v>
      </c>
      <c r="L34" s="91">
        <f t="shared" si="11"/>
        <v>0</v>
      </c>
      <c r="M34" s="107"/>
      <c r="N34" s="112">
        <f t="shared" si="12"/>
        <v>0</v>
      </c>
      <c r="O34" s="112">
        <f t="shared" si="0"/>
        <v>1</v>
      </c>
      <c r="P34" s="112">
        <f t="shared" si="1"/>
        <v>0</v>
      </c>
      <c r="Q34" s="112">
        <f t="shared" si="2"/>
        <v>0</v>
      </c>
      <c r="R34" s="112">
        <f t="shared" si="3"/>
        <v>0</v>
      </c>
      <c r="S34" s="112">
        <f t="shared" si="13"/>
        <v>0</v>
      </c>
      <c r="T34" s="112">
        <f t="shared" si="4"/>
        <v>0</v>
      </c>
      <c r="U34" s="112">
        <f t="shared" si="5"/>
        <v>0</v>
      </c>
      <c r="V34" s="9"/>
      <c r="W34" s="32"/>
      <c r="X34" s="33"/>
      <c r="Y34" s="208"/>
      <c r="Z34" s="208"/>
      <c r="AA34" s="208"/>
      <c r="AB34" s="57" t="s">
        <v>41</v>
      </c>
      <c r="AC34" s="66">
        <f>IF([0]!Maria_Himmelfahrt_1=""," ",[0]!Maria_Himmelfahrt_1)</f>
        <v>41136</v>
      </c>
      <c r="AD34" s="56">
        <v>125</v>
      </c>
    </row>
    <row r="35" spans="2:30" ht="21" customHeight="1">
      <c r="B35" s="18">
        <f t="shared" si="14"/>
        <v>41235</v>
      </c>
      <c r="C35" s="21"/>
      <c r="D35" s="21"/>
      <c r="E35" s="21"/>
      <c r="F35" s="21"/>
      <c r="G35" s="119">
        <f t="shared" si="6"/>
        <v>0</v>
      </c>
      <c r="H35" s="119">
        <f t="shared" si="7"/>
        <v>0</v>
      </c>
      <c r="I35" s="90">
        <f t="shared" si="8"/>
        <v>0</v>
      </c>
      <c r="J35" s="90">
        <f t="shared" si="9"/>
        <v>0</v>
      </c>
      <c r="K35" s="121">
        <f t="shared" si="10"/>
        <v>0</v>
      </c>
      <c r="L35" s="91">
        <f t="shared" si="11"/>
        <v>0</v>
      </c>
      <c r="M35" s="107"/>
      <c r="N35" s="112">
        <f t="shared" si="12"/>
        <v>0</v>
      </c>
      <c r="O35" s="112">
        <f t="shared" si="0"/>
        <v>0</v>
      </c>
      <c r="P35" s="112">
        <f t="shared" si="1"/>
        <v>0</v>
      </c>
      <c r="Q35" s="112">
        <f t="shared" si="2"/>
        <v>0</v>
      </c>
      <c r="R35" s="112">
        <f t="shared" si="3"/>
        <v>0</v>
      </c>
      <c r="S35" s="112">
        <f t="shared" si="13"/>
        <v>0</v>
      </c>
      <c r="T35" s="112">
        <f t="shared" si="4"/>
        <v>0</v>
      </c>
      <c r="U35" s="112">
        <f t="shared" si="5"/>
        <v>0</v>
      </c>
      <c r="V35" s="9"/>
      <c r="W35" s="32"/>
      <c r="X35" s="33"/>
      <c r="Y35" s="208"/>
      <c r="Z35" s="208"/>
      <c r="AA35" s="208"/>
      <c r="AB35" s="57" t="s">
        <v>45</v>
      </c>
      <c r="AC35" s="67">
        <f>IF([0]!Refomationstag_1=""," ",[0]!Refomationstag_1)</f>
        <v>41213</v>
      </c>
      <c r="AD35" s="62">
        <v>125</v>
      </c>
    </row>
    <row r="36" spans="2:30" ht="21" customHeight="1">
      <c r="B36" s="18">
        <f t="shared" si="14"/>
        <v>41236</v>
      </c>
      <c r="C36" s="21"/>
      <c r="D36" s="21"/>
      <c r="E36" s="21"/>
      <c r="F36" s="21"/>
      <c r="G36" s="119">
        <f t="shared" si="6"/>
        <v>0</v>
      </c>
      <c r="H36" s="90">
        <f t="shared" si="7"/>
        <v>0</v>
      </c>
      <c r="I36" s="119">
        <f t="shared" si="8"/>
        <v>0</v>
      </c>
      <c r="J36" s="90">
        <f t="shared" si="9"/>
        <v>0</v>
      </c>
      <c r="K36" s="121">
        <f t="shared" si="10"/>
        <v>0</v>
      </c>
      <c r="L36" s="91">
        <f t="shared" si="11"/>
        <v>0</v>
      </c>
      <c r="M36" s="107"/>
      <c r="N36" s="112">
        <f t="shared" si="12"/>
        <v>0</v>
      </c>
      <c r="O36" s="112">
        <f t="shared" si="0"/>
        <v>0</v>
      </c>
      <c r="P36" s="112">
        <f t="shared" si="1"/>
        <v>0</v>
      </c>
      <c r="Q36" s="112">
        <f t="shared" si="2"/>
        <v>0</v>
      </c>
      <c r="R36" s="112">
        <f t="shared" si="3"/>
        <v>0</v>
      </c>
      <c r="S36" s="112">
        <f t="shared" si="13"/>
        <v>0</v>
      </c>
      <c r="T36" s="112">
        <f t="shared" si="4"/>
        <v>0</v>
      </c>
      <c r="U36" s="112">
        <f t="shared" si="5"/>
        <v>0</v>
      </c>
      <c r="V36" s="9"/>
      <c r="W36" s="49"/>
      <c r="X36" s="33"/>
      <c r="Y36" s="208"/>
      <c r="Z36" s="208"/>
      <c r="AA36" s="208"/>
      <c r="AB36" s="57" t="s">
        <v>42</v>
      </c>
      <c r="AC36" s="66">
        <f>IF([0]!Allerheiligen_1=""," ",[0]!Allerheiligen_1)</f>
        <v>41214</v>
      </c>
      <c r="AD36" s="56">
        <v>125</v>
      </c>
    </row>
    <row r="37" spans="2:30" ht="21" customHeight="1">
      <c r="B37" s="18">
        <f t="shared" si="14"/>
        <v>41237</v>
      </c>
      <c r="C37" s="21"/>
      <c r="D37" s="21"/>
      <c r="E37" s="21"/>
      <c r="F37" s="21"/>
      <c r="G37" s="90">
        <f t="shared" si="6"/>
        <v>0</v>
      </c>
      <c r="H37" s="90">
        <f t="shared" si="7"/>
        <v>0</v>
      </c>
      <c r="I37" s="119">
        <f t="shared" si="8"/>
        <v>0</v>
      </c>
      <c r="J37" s="90">
        <f t="shared" si="9"/>
        <v>0</v>
      </c>
      <c r="K37" s="121">
        <f t="shared" si="10"/>
        <v>0</v>
      </c>
      <c r="L37" s="91">
        <f t="shared" si="11"/>
        <v>0</v>
      </c>
      <c r="M37" s="107"/>
      <c r="N37" s="112">
        <f t="shared" si="12"/>
        <v>0</v>
      </c>
      <c r="O37" s="112">
        <f t="shared" si="0"/>
        <v>0</v>
      </c>
      <c r="P37" s="112">
        <f t="shared" si="1"/>
        <v>0</v>
      </c>
      <c r="Q37" s="112">
        <f t="shared" si="2"/>
        <v>0</v>
      </c>
      <c r="R37" s="112">
        <f t="shared" si="3"/>
        <v>0</v>
      </c>
      <c r="S37" s="112">
        <f t="shared" si="13"/>
        <v>1</v>
      </c>
      <c r="T37" s="112">
        <f t="shared" si="4"/>
        <v>0</v>
      </c>
      <c r="U37" s="112">
        <f t="shared" si="5"/>
        <v>0</v>
      </c>
      <c r="V37" s="9"/>
      <c r="W37" s="49"/>
      <c r="X37" s="50"/>
      <c r="Y37" s="208"/>
      <c r="Z37" s="208"/>
      <c r="AA37" s="208"/>
      <c r="AB37" s="63" t="s">
        <v>47</v>
      </c>
      <c r="AC37" s="68">
        <f>IF([0]!Buss_Bettag_1=""," ",[0]!Buss_Bettag_1)</f>
        <v>41234</v>
      </c>
      <c r="AD37" s="64">
        <v>125</v>
      </c>
    </row>
    <row r="38" spans="2:31" ht="21" customHeight="1">
      <c r="B38" s="18">
        <f t="shared" si="14"/>
        <v>41238</v>
      </c>
      <c r="C38" s="21"/>
      <c r="D38" s="21"/>
      <c r="E38" s="21"/>
      <c r="F38" s="21"/>
      <c r="G38" s="119">
        <f t="shared" si="6"/>
        <v>0</v>
      </c>
      <c r="H38" s="90">
        <f t="shared" si="7"/>
        <v>0</v>
      </c>
      <c r="I38" s="119">
        <f t="shared" si="8"/>
        <v>0</v>
      </c>
      <c r="J38" s="90">
        <f t="shared" si="9"/>
        <v>0</v>
      </c>
      <c r="K38" s="121">
        <f t="shared" si="10"/>
        <v>0</v>
      </c>
      <c r="L38" s="91">
        <f t="shared" si="11"/>
        <v>0</v>
      </c>
      <c r="M38" s="107"/>
      <c r="N38" s="112">
        <f t="shared" si="12"/>
        <v>1</v>
      </c>
      <c r="O38" s="112">
        <f t="shared" si="0"/>
        <v>0</v>
      </c>
      <c r="P38" s="112">
        <f t="shared" si="1"/>
        <v>0</v>
      </c>
      <c r="Q38" s="112">
        <f t="shared" si="2"/>
        <v>0</v>
      </c>
      <c r="R38" s="112">
        <f t="shared" si="3"/>
        <v>0</v>
      </c>
      <c r="S38" s="112">
        <f t="shared" si="13"/>
        <v>0</v>
      </c>
      <c r="T38" s="112">
        <f t="shared" si="4"/>
        <v>0</v>
      </c>
      <c r="U38" s="112">
        <f t="shared" si="5"/>
        <v>0</v>
      </c>
      <c r="V38" s="9"/>
      <c r="W38" s="49"/>
      <c r="X38" s="33"/>
      <c r="Y38" s="208"/>
      <c r="Z38" s="208"/>
      <c r="AA38" s="208"/>
      <c r="AB38" s="74" t="s">
        <v>2</v>
      </c>
      <c r="AC38" s="75">
        <f>IF([0]!Ostersonntag_1=""," ",[0]!Ostersonntag_1)</f>
        <v>41007</v>
      </c>
      <c r="AD38" s="76">
        <v>125</v>
      </c>
      <c r="AE38" s="79"/>
    </row>
    <row r="39" spans="2:30" ht="21" customHeight="1">
      <c r="B39" s="18">
        <f t="shared" si="14"/>
        <v>41239</v>
      </c>
      <c r="C39" s="21"/>
      <c r="D39" s="21"/>
      <c r="E39" s="21"/>
      <c r="F39" s="21"/>
      <c r="G39" s="119">
        <f t="shared" si="6"/>
        <v>0</v>
      </c>
      <c r="H39" s="90">
        <f t="shared" si="7"/>
        <v>0</v>
      </c>
      <c r="I39" s="119">
        <f t="shared" si="8"/>
        <v>0</v>
      </c>
      <c r="J39" s="90">
        <f t="shared" si="9"/>
        <v>0</v>
      </c>
      <c r="K39" s="121">
        <f t="shared" si="10"/>
        <v>0</v>
      </c>
      <c r="L39" s="91">
        <f t="shared" si="11"/>
        <v>0</v>
      </c>
      <c r="M39" s="107"/>
      <c r="N39" s="112">
        <f t="shared" si="12"/>
        <v>0</v>
      </c>
      <c r="O39" s="112">
        <f t="shared" si="0"/>
        <v>0</v>
      </c>
      <c r="P39" s="112">
        <f t="shared" si="1"/>
        <v>0</v>
      </c>
      <c r="Q39" s="112">
        <f t="shared" si="2"/>
        <v>0</v>
      </c>
      <c r="R39" s="112">
        <f t="shared" si="3"/>
        <v>0</v>
      </c>
      <c r="S39" s="112">
        <f t="shared" si="13"/>
        <v>0</v>
      </c>
      <c r="T39" s="112">
        <f t="shared" si="4"/>
        <v>0</v>
      </c>
      <c r="U39" s="112">
        <f t="shared" si="5"/>
        <v>0</v>
      </c>
      <c r="V39" s="9"/>
      <c r="W39" s="32"/>
      <c r="X39" s="33"/>
      <c r="Y39" s="208"/>
      <c r="Z39" s="208"/>
      <c r="AA39" s="208"/>
      <c r="AB39" s="77" t="s">
        <v>51</v>
      </c>
      <c r="AC39" s="78">
        <f>IF([0]!Pfingstsonntag_1=""," ",[0]!Pfingstsonntag_1)</f>
        <v>41056</v>
      </c>
      <c r="AD39" s="76">
        <v>125</v>
      </c>
    </row>
    <row r="40" spans="2:30" ht="21" customHeight="1">
      <c r="B40" s="18">
        <f t="shared" si="14"/>
        <v>41240</v>
      </c>
      <c r="C40" s="21"/>
      <c r="D40" s="21"/>
      <c r="E40" s="21"/>
      <c r="F40" s="21"/>
      <c r="G40" s="119">
        <f t="shared" si="6"/>
        <v>0</v>
      </c>
      <c r="H40" s="119">
        <f t="shared" si="7"/>
        <v>0</v>
      </c>
      <c r="I40" s="119">
        <f t="shared" si="8"/>
        <v>0</v>
      </c>
      <c r="J40" s="90">
        <f t="shared" si="9"/>
        <v>0</v>
      </c>
      <c r="K40" s="121">
        <f t="shared" si="10"/>
        <v>0</v>
      </c>
      <c r="L40" s="91">
        <f t="shared" si="11"/>
        <v>0</v>
      </c>
      <c r="M40" s="107"/>
      <c r="N40" s="112">
        <f t="shared" si="12"/>
        <v>0</v>
      </c>
      <c r="O40" s="112">
        <f t="shared" si="0"/>
        <v>0</v>
      </c>
      <c r="P40" s="112">
        <f t="shared" si="1"/>
        <v>0</v>
      </c>
      <c r="Q40" s="112">
        <f t="shared" si="2"/>
        <v>0</v>
      </c>
      <c r="R40" s="112">
        <f t="shared" si="3"/>
        <v>0</v>
      </c>
      <c r="S40" s="112">
        <f t="shared" si="13"/>
        <v>0</v>
      </c>
      <c r="T40" s="112">
        <f t="shared" si="4"/>
        <v>0</v>
      </c>
      <c r="U40" s="112">
        <f t="shared" si="5"/>
        <v>0</v>
      </c>
      <c r="V40" s="9"/>
      <c r="W40" s="32"/>
      <c r="X40" s="33"/>
      <c r="Y40" s="208"/>
      <c r="Z40" s="208"/>
      <c r="AA40" s="208"/>
      <c r="AB40" s="80"/>
      <c r="AC40" s="79"/>
      <c r="AD40" s="79"/>
    </row>
    <row r="41" spans="2:30" ht="21" customHeight="1">
      <c r="B41" s="18">
        <f t="shared" si="14"/>
        <v>41241</v>
      </c>
      <c r="C41" s="21"/>
      <c r="D41" s="21"/>
      <c r="E41" s="21"/>
      <c r="F41" s="21"/>
      <c r="G41" s="119">
        <f t="shared" si="6"/>
        <v>0</v>
      </c>
      <c r="H41" s="90">
        <f t="shared" si="7"/>
        <v>0</v>
      </c>
      <c r="I41" s="119">
        <f t="shared" si="8"/>
        <v>0</v>
      </c>
      <c r="J41" s="90">
        <f t="shared" si="9"/>
        <v>0</v>
      </c>
      <c r="K41" s="91">
        <f t="shared" si="10"/>
        <v>0</v>
      </c>
      <c r="L41" s="91">
        <f t="shared" si="11"/>
        <v>0</v>
      </c>
      <c r="M41" s="107"/>
      <c r="N41" s="112">
        <f t="shared" si="12"/>
        <v>0</v>
      </c>
      <c r="O41" s="112">
        <f t="shared" si="0"/>
        <v>0</v>
      </c>
      <c r="P41" s="112">
        <f t="shared" si="1"/>
        <v>0</v>
      </c>
      <c r="Q41" s="112">
        <f t="shared" si="2"/>
        <v>0</v>
      </c>
      <c r="R41" s="112">
        <f t="shared" si="3"/>
        <v>0</v>
      </c>
      <c r="S41" s="112">
        <f t="shared" si="13"/>
        <v>0</v>
      </c>
      <c r="T41" s="112">
        <f t="shared" si="4"/>
        <v>0</v>
      </c>
      <c r="U41" s="112">
        <f t="shared" si="5"/>
        <v>0</v>
      </c>
      <c r="V41" s="9"/>
      <c r="W41" s="32"/>
      <c r="X41" s="33"/>
      <c r="Y41" s="208"/>
      <c r="Z41" s="208"/>
      <c r="AA41" s="208"/>
      <c r="AB41" s="79"/>
      <c r="AC41" s="79"/>
      <c r="AD41" s="79"/>
    </row>
    <row r="42" spans="2:30" ht="21" customHeight="1">
      <c r="B42" s="18">
        <f t="shared" si="14"/>
        <v>41242</v>
      </c>
      <c r="C42" s="21"/>
      <c r="D42" s="21"/>
      <c r="E42" s="21"/>
      <c r="F42" s="21"/>
      <c r="G42" s="119">
        <f t="shared" si="6"/>
        <v>0</v>
      </c>
      <c r="H42" s="90">
        <f t="shared" si="7"/>
        <v>0</v>
      </c>
      <c r="I42" s="119">
        <f t="shared" si="8"/>
        <v>0</v>
      </c>
      <c r="J42" s="90">
        <f t="shared" si="9"/>
        <v>0</v>
      </c>
      <c r="K42" s="121">
        <f t="shared" si="10"/>
        <v>0</v>
      </c>
      <c r="L42" s="91">
        <f t="shared" si="11"/>
        <v>0</v>
      </c>
      <c r="M42" s="107"/>
      <c r="N42" s="112">
        <f t="shared" si="12"/>
        <v>0</v>
      </c>
      <c r="O42" s="112">
        <f t="shared" si="0"/>
        <v>0</v>
      </c>
      <c r="P42" s="112">
        <f t="shared" si="1"/>
        <v>0</v>
      </c>
      <c r="Q42" s="112">
        <f t="shared" si="2"/>
        <v>0</v>
      </c>
      <c r="R42" s="112">
        <f t="shared" si="3"/>
        <v>0</v>
      </c>
      <c r="S42" s="112">
        <f t="shared" si="13"/>
        <v>0</v>
      </c>
      <c r="T42" s="112">
        <f t="shared" si="4"/>
        <v>0</v>
      </c>
      <c r="U42" s="112">
        <f t="shared" si="5"/>
        <v>0</v>
      </c>
      <c r="V42" s="9"/>
      <c r="W42" s="32"/>
      <c r="X42" s="33"/>
      <c r="Y42" s="208"/>
      <c r="Z42" s="208"/>
      <c r="AA42" s="208"/>
      <c r="AB42" s="79"/>
      <c r="AC42" s="79"/>
      <c r="AD42" s="79"/>
    </row>
    <row r="43" spans="2:30" ht="21" customHeight="1">
      <c r="B43" s="18">
        <f t="shared" si="14"/>
        <v>41243</v>
      </c>
      <c r="C43" s="21"/>
      <c r="D43" s="21"/>
      <c r="E43" s="21"/>
      <c r="F43" s="21"/>
      <c r="G43" s="140">
        <f t="shared" si="6"/>
        <v>0</v>
      </c>
      <c r="H43" s="140">
        <f t="shared" si="7"/>
        <v>0</v>
      </c>
      <c r="I43" s="90">
        <f t="shared" si="8"/>
        <v>0</v>
      </c>
      <c r="J43" s="90">
        <f t="shared" si="9"/>
        <v>0</v>
      </c>
      <c r="K43" s="91">
        <f t="shared" si="10"/>
        <v>0</v>
      </c>
      <c r="L43" s="141">
        <f t="shared" si="11"/>
        <v>0</v>
      </c>
      <c r="M43" s="107"/>
      <c r="N43" s="112">
        <f t="shared" si="12"/>
        <v>0</v>
      </c>
      <c r="O43" s="112">
        <f t="shared" si="0"/>
        <v>0</v>
      </c>
      <c r="P43" s="112">
        <f t="shared" si="1"/>
        <v>0</v>
      </c>
      <c r="Q43" s="112">
        <f t="shared" si="2"/>
        <v>0</v>
      </c>
      <c r="R43" s="112">
        <f t="shared" si="3"/>
        <v>0</v>
      </c>
      <c r="S43" s="112">
        <f t="shared" si="13"/>
        <v>0</v>
      </c>
      <c r="T43" s="112">
        <f t="shared" si="4"/>
        <v>0</v>
      </c>
      <c r="U43" s="112">
        <f t="shared" si="5"/>
        <v>0</v>
      </c>
      <c r="V43" s="9"/>
      <c r="W43" s="32"/>
      <c r="X43" s="33"/>
      <c r="Y43" s="208"/>
      <c r="Z43" s="208"/>
      <c r="AA43" s="208"/>
      <c r="AB43" s="79"/>
      <c r="AC43" s="79"/>
      <c r="AD43" s="79"/>
    </row>
    <row r="44" spans="2:30" ht="21" customHeight="1">
      <c r="B44" s="19">
        <f t="shared" si="14"/>
      </c>
      <c r="C44" s="96"/>
      <c r="D44" s="96"/>
      <c r="E44" s="96"/>
      <c r="F44" s="96"/>
      <c r="G44" s="97">
        <f>IF(B44&lt;&gt;"",(D44+(D44&lt;C44)-C44)+(F44+(F44&lt;E44)-E44),"")</f>
      </c>
      <c r="H44" s="98">
        <f>IF(B44&lt;&gt;"",IF(AND(E44&gt;TIME(19,59,59),F44&lt;TIME(23,59,59),F44&gt;TIME(20,0,0)),F44-E44)+IF(AND(E44&lt;TIME(20,0,0),F44&lt;TIME(23,59,59),F44&gt;TIME(20,0,0)),F44-TIME(20,0,0))+IF(AND(E44&gt;TIME(19,59,59),F44&lt;E44),TIME(23,59,59)-E44+TIME(0,0,1))+IF(AND(E44&lt;TIME(19,59,59),F44&lt;E44),TIME(23,59,59)-TIME(20,0,0)+TIME(0,0,1))+IF(AND(E44&lt;TIME(6,0,0),F44&lt;TIME(11,59,59)),IF((F44-E44)&lt;TIME(6,0,1),IF(F44&gt;TIME(6,0,0),TIME(6,0,0)-E44,F44-E44),TIME(6,0,0)))+IF(E44&gt;TIME(11,59,59),IF(AND(F44&gt;TIME(5,59,59),F44&lt;TIME(11,59,59)),TIME(2,0,0),IF(AND(F44&lt;TIME(6,0,0),F44&gt;TIME(3,59,59)),F44-TIME(4,0,0)))),"")</f>
      </c>
      <c r="I44" s="102">
        <f>IF(B44&lt;&gt;"",IF(AND(E44&lt;TIME(23,59,59),F44&lt;E44,E44&gt;TIME(4,0,0)),IF(F44&lt;TIME(4,0,1),F44,TIME(4,0,0)),TIME(0,0,0)),"")</f>
      </c>
      <c r="J44" s="93">
        <f>IF(B44&lt;&gt;"",IF(AND(B44&lt;&gt;"",WEEKDAY(B44,1)=1),D44-C44+IF(AND(E44&gt;TIME(21,59,59),F44&lt;TIME(23,59,59),F44&gt;TIME(12,0,0)),F44-E44)+IF(AND(E44&lt;TIME(22,0,0),F44&lt;TIME(23,59,59),E44&gt;TIME(12,0,0),F44&gt;TIME(12,0,0)),F44-E44)+IF(AND(E44&gt;F44,E44&gt;TIME(12,0,0),F44&lt;TIME(11,59,59)),IF(F44&gt;TIME(4,0,1),TIME(4,0,0),F44))+IF(AND(E44&lt;F44,F44&lt;TIME(11,59,59),E44&lt;TIME(11,59,59)),IF(F44&gt;TIME(4,0,0),IF(AND(E44&gt;=TIME(0,0,0),E44&lt;TIME(11,59,59)),TIME(4,0,0)-E44),F44-E44))+IF(AND(F44&lt;TIME(11,59,59),E44&gt;TIME(12,0,0),TIME(22,0,0)&lt;E44),TIME(23,59,59)-E44+TIME(0,0,1))+IF(AND(E44&lt;=TIME(22,0,0),E44&gt;F44,F44&lt;TIME(11,59,59),F44&lt;&gt;TIME(0,0,0)),TIME(2,0,0)),TIME(0,0,0))+IF(AND(F44=TIME(0,0,0),E44&gt;TIME(11,59,59)),TIME(23,59,59)-E44+TIME(0,0,1)),"")</f>
      </c>
      <c r="K44" s="103">
        <f>IF(B44&lt;&gt;"",IF(OR(B44=Neujahr_1,B44=Karfreitag_1,B44=Allerheiligen_1,B44=Refomationstag_1,B44=Buss_Bettag_1,B44=Ostermontag_1,B44=Christi_Himmelfahrt_1,B44=Pfingstmontag_1,B44=Tag_der_Einheit_1,B44=Maria_Himmelfahrt_1,B44=HL_3_Koenige,B44=Fronleichnam_1,B44=Friedensfest_1),G44,IF(B44=Sylvester_1,MAX(D44-MAX(C44,1/24*14),0)+MAX(F44-MAX(E44,1/24*14),0),0)),"")</f>
      </c>
      <c r="L44" s="99">
        <f>IF(B44&lt;&gt;"",IF(OR(B44=Weihnachtstag_1_1,B44=Weihnachtstag_2_1,B44=Tag_der_Arbeit_1),G44,IF(B44=Heiligabend_1,MAX(D44-MAX(C44,1/24*14),0)+MAX(F44-MAX(E44,1/24*14),0),0)),"")</f>
      </c>
      <c r="M44" s="107"/>
      <c r="N44" s="107"/>
      <c r="O44" s="107"/>
      <c r="P44" s="107"/>
      <c r="Q44" s="107"/>
      <c r="R44" s="107"/>
      <c r="S44" s="107"/>
      <c r="T44" s="107"/>
      <c r="U44" s="107"/>
      <c r="V44" s="9"/>
      <c r="W44" s="34"/>
      <c r="X44" s="35"/>
      <c r="Y44" s="208"/>
      <c r="Z44" s="208"/>
      <c r="AA44" s="208"/>
      <c r="AB44" s="79"/>
      <c r="AC44" s="79"/>
      <c r="AD44" s="79"/>
    </row>
    <row r="45" spans="2:27" ht="21" customHeight="1">
      <c r="B45" s="43" t="s">
        <v>33</v>
      </c>
      <c r="C45" s="44"/>
      <c r="D45" s="44"/>
      <c r="E45" s="44"/>
      <c r="F45" s="44"/>
      <c r="G45" s="85">
        <f aca="true" t="shared" si="15" ref="G45:L45">SUM(G14:G44)</f>
        <v>0</v>
      </c>
      <c r="H45" s="45">
        <f t="shared" si="15"/>
        <v>0</v>
      </c>
      <c r="I45" s="85">
        <f t="shared" si="15"/>
        <v>0</v>
      </c>
      <c r="J45" s="45">
        <f t="shared" si="15"/>
        <v>0</v>
      </c>
      <c r="K45" s="85">
        <f t="shared" si="15"/>
        <v>0</v>
      </c>
      <c r="L45" s="45">
        <f t="shared" si="15"/>
        <v>0</v>
      </c>
      <c r="M45" s="108"/>
      <c r="N45" s="108"/>
      <c r="O45" s="108"/>
      <c r="P45" s="108"/>
      <c r="Q45" s="108"/>
      <c r="R45" s="108"/>
      <c r="S45" s="108"/>
      <c r="T45" s="108"/>
      <c r="U45" s="108"/>
      <c r="V45" s="11"/>
      <c r="W45" s="41" t="s">
        <v>32</v>
      </c>
      <c r="X45" s="42">
        <f>SUM(X14:X44)</f>
        <v>0</v>
      </c>
      <c r="Y45" s="208"/>
      <c r="Z45" s="208"/>
      <c r="AA45" s="208"/>
    </row>
    <row r="46" spans="2:27" ht="12" customHeight="1">
      <c r="B46" s="12"/>
      <c r="C46" s="13"/>
      <c r="D46" s="13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9"/>
      <c r="W46" s="15"/>
      <c r="X46" s="10"/>
      <c r="Y46" s="8"/>
      <c r="Z46" s="8"/>
      <c r="AA46" s="8"/>
    </row>
    <row r="47" spans="2:27" ht="12.7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</row>
    <row r="48" spans="2:27" ht="12.7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</row>
    <row r="49" spans="2:27" ht="12.7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</row>
    <row r="50" spans="2:27" ht="12.7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</row>
    <row r="51" spans="2:27" ht="12.7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</row>
    <row r="52" spans="2:27" ht="12.7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</row>
    <row r="53" spans="2:27" ht="12.7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</row>
    <row r="54" spans="2:27" ht="12.7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</row>
    <row r="55" spans="2:27" ht="12.7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</row>
  </sheetData>
  <sheetProtection password="C4B6" sheet="1" objects="1" scenarios="1"/>
  <mergeCells count="31">
    <mergeCell ref="B1:X1"/>
    <mergeCell ref="B2:X2"/>
    <mergeCell ref="B3:X3"/>
    <mergeCell ref="Y3:AA45"/>
    <mergeCell ref="B4:X4"/>
    <mergeCell ref="B5:C5"/>
    <mergeCell ref="D5:K5"/>
    <mergeCell ref="L5:X10"/>
    <mergeCell ref="B6:C6"/>
    <mergeCell ref="D6:K6"/>
    <mergeCell ref="B7:C7"/>
    <mergeCell ref="D7:K7"/>
    <mergeCell ref="B8:C8"/>
    <mergeCell ref="D8:K8"/>
    <mergeCell ref="B9:K9"/>
    <mergeCell ref="B10:C10"/>
    <mergeCell ref="D10:G10"/>
    <mergeCell ref="H10:I10"/>
    <mergeCell ref="J10:K10"/>
    <mergeCell ref="B11:X11"/>
    <mergeCell ref="B12:B13"/>
    <mergeCell ref="C12:D12"/>
    <mergeCell ref="E12:F12"/>
    <mergeCell ref="W12:X13"/>
    <mergeCell ref="AB12:AB13"/>
    <mergeCell ref="AC12:AC13"/>
    <mergeCell ref="AD12:AD13"/>
    <mergeCell ref="W14:X14"/>
    <mergeCell ref="AB27:AD28"/>
    <mergeCell ref="AB29:AD30"/>
    <mergeCell ref="B47:AA55"/>
  </mergeCells>
  <conditionalFormatting sqref="B14:B44">
    <cfRule type="expression" priority="3" dxfId="12" stopIfTrue="1">
      <formula>OR(WEEKDAY(B14)=7,WEEKDAY(B14)=1)</formula>
    </cfRule>
  </conditionalFormatting>
  <conditionalFormatting sqref="C14:C44">
    <cfRule type="expression" priority="4" dxfId="0" stopIfTrue="1">
      <formula>OR(WEEKDAY(B14)=7,WEEKDAY(B14)=1)</formula>
    </cfRule>
  </conditionalFormatting>
  <conditionalFormatting sqref="D14:D44">
    <cfRule type="expression" priority="5" dxfId="0" stopIfTrue="1">
      <formula>OR(WEEKDAY(B14)=7,WEEKDAY(B14)=1)</formula>
    </cfRule>
  </conditionalFormatting>
  <conditionalFormatting sqref="G14:G44">
    <cfRule type="expression" priority="6" dxfId="0" stopIfTrue="1">
      <formula>OR(WEEKDAY(B14)=7,WEEKDAY(B14)=1)</formula>
    </cfRule>
  </conditionalFormatting>
  <conditionalFormatting sqref="H14:H44">
    <cfRule type="expression" priority="7" dxfId="0" stopIfTrue="1">
      <formula>OR(WEEKDAY(B14)=7,WEEKDAY(B14)=1)</formula>
    </cfRule>
  </conditionalFormatting>
  <conditionalFormatting sqref="I14:I44">
    <cfRule type="expression" priority="8" dxfId="0" stopIfTrue="1">
      <formula>OR(WEEKDAY(B14)=7,WEEKDAY(B14)=1)</formula>
    </cfRule>
  </conditionalFormatting>
  <conditionalFormatting sqref="J14:J44">
    <cfRule type="expression" priority="9" dxfId="0" stopIfTrue="1">
      <formula>OR(WEEKDAY(B14)=7,WEEKDAY(B14)=1)</formula>
    </cfRule>
  </conditionalFormatting>
  <conditionalFormatting sqref="K14:K44">
    <cfRule type="expression" priority="10" dxfId="0" stopIfTrue="1">
      <formula>OR(WEEKDAY(B14)=7,WEEKDAY(B14)=1)</formula>
    </cfRule>
  </conditionalFormatting>
  <conditionalFormatting sqref="L14:M44">
    <cfRule type="expression" priority="11" dxfId="0" stopIfTrue="1">
      <formula>OR(WEEKDAY(B14)=7,WEEKDAY(B14)=1)</formula>
    </cfRule>
  </conditionalFormatting>
  <conditionalFormatting sqref="E14:E44">
    <cfRule type="expression" priority="2" dxfId="2" stopIfTrue="1">
      <formula>OR(WEEKDAY(B14)=7,WEEKDAY(B14)=1)</formula>
    </cfRule>
  </conditionalFormatting>
  <conditionalFormatting sqref="F14:F44">
    <cfRule type="expression" priority="1" dxfId="2" stopIfTrue="1">
      <formula>OR(WEEKDAY(B14)=7,WEEKDAY(B14)=1)</formula>
    </cfRule>
  </conditionalFormatting>
  <conditionalFormatting sqref="U14:U44">
    <cfRule type="expression" priority="176" dxfId="0" stopIfTrue="1">
      <formula>OR(WEEKDAY(C14)=7,WEEKDAY(C14)=1)</formula>
    </cfRule>
  </conditionalFormatting>
  <conditionalFormatting sqref="T14:T44">
    <cfRule type="expression" priority="178" dxfId="0" stopIfTrue="1">
      <formula>OR(WEEKDAY(C14)=7,WEEKDAY(C14)=1)</formula>
    </cfRule>
  </conditionalFormatting>
  <conditionalFormatting sqref="S14:S44">
    <cfRule type="expression" priority="180" dxfId="0" stopIfTrue="1">
      <formula>OR(WEEKDAY(C14)=7,WEEKDAY(C14)=1)</formula>
    </cfRule>
  </conditionalFormatting>
  <conditionalFormatting sqref="R14:R44">
    <cfRule type="expression" priority="182" dxfId="0" stopIfTrue="1">
      <formula>OR(WEEKDAY(C14)=7,WEEKDAY(C14)=1)</formula>
    </cfRule>
  </conditionalFormatting>
  <conditionalFormatting sqref="Q14:Q44">
    <cfRule type="expression" priority="184" dxfId="0" stopIfTrue="1">
      <formula>OR(WEEKDAY(C14)=7,WEEKDAY(C14)=1)</formula>
    </cfRule>
  </conditionalFormatting>
  <conditionalFormatting sqref="P14:P44">
    <cfRule type="expression" priority="186" dxfId="0" stopIfTrue="1">
      <formula>OR(WEEKDAY(C14)=7,WEEKDAY(C14)=1)</formula>
    </cfRule>
  </conditionalFormatting>
  <conditionalFormatting sqref="O14:O44">
    <cfRule type="expression" priority="188" dxfId="0" stopIfTrue="1">
      <formula>OR(WEEKDAY(C14)=7,WEEKDAY(C14)=1)</formula>
    </cfRule>
  </conditionalFormatting>
  <conditionalFormatting sqref="N14:U14 N14:N44 O15:U43">
    <cfRule type="expression" priority="190" dxfId="0" stopIfTrue="1">
      <formula>OR(WEEKDAY(C14)=7,WEEKDAY(C14)=1)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5"/>
  <sheetViews>
    <sheetView showGridLines="0" showRowColHeaders="0" zoomScale="85" zoomScaleNormal="85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2" width="16.7109375" style="2" customWidth="1"/>
    <col min="13" max="13" width="3.421875" style="2" hidden="1" customWidth="1"/>
    <col min="14" max="14" width="9.421875" style="2" hidden="1" customWidth="1"/>
    <col min="15" max="15" width="9.28125" style="2" hidden="1" customWidth="1"/>
    <col min="16" max="16" width="8.8515625" style="2" hidden="1" customWidth="1"/>
    <col min="17" max="17" width="9.28125" style="2" hidden="1" customWidth="1"/>
    <col min="18" max="18" width="9.421875" style="2" hidden="1" customWidth="1"/>
    <col min="19" max="19" width="8.7109375" style="2" hidden="1" customWidth="1"/>
    <col min="20" max="20" width="7.57421875" style="2" hidden="1" customWidth="1"/>
    <col min="21" max="21" width="9.00390625" style="2" hidden="1" customWidth="1"/>
    <col min="22" max="22" width="1.7109375" style="2" customWidth="1"/>
    <col min="23" max="23" width="27.57421875" style="3" customWidth="1"/>
    <col min="24" max="24" width="19.57421875" style="4" customWidth="1"/>
    <col min="25" max="25" width="2.28125" style="2" customWidth="1"/>
    <col min="26" max="26" width="4.00390625" style="2" customWidth="1"/>
    <col min="27" max="27" width="1.28515625" style="2" customWidth="1"/>
    <col min="28" max="28" width="36.421875" style="2" customWidth="1"/>
    <col min="29" max="30" width="11.57421875" style="2" customWidth="1"/>
    <col min="31" max="16384" width="11.57421875" style="2" customWidth="1"/>
  </cols>
  <sheetData>
    <row r="1" spans="2:24" ht="15" customHeight="1">
      <c r="B1" s="191" t="str">
        <f>IF([0]!actualdate=""," ",[0]!actualdate)</f>
        <v>Letzte Aktualisierung: 22.05.2012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2:30" ht="42" customHeight="1">
      <c r="B2" s="193" t="s">
        <v>18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5"/>
      <c r="Y2" s="7"/>
      <c r="Z2" s="7"/>
      <c r="AA2" s="7"/>
      <c r="AB2" s="7"/>
      <c r="AC2" s="7"/>
      <c r="AD2" s="7"/>
    </row>
    <row r="3" spans="2:30" ht="16.5" customHeight="1"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5"/>
      <c r="Y3" s="208"/>
      <c r="Z3" s="208"/>
      <c r="AA3" s="208"/>
      <c r="AB3" s="5"/>
      <c r="AC3" s="5"/>
      <c r="AD3" s="7"/>
    </row>
    <row r="4" spans="2:30" ht="15" customHeight="1">
      <c r="B4" s="223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08"/>
      <c r="Z4" s="208"/>
      <c r="AA4" s="208"/>
      <c r="AB4" s="5"/>
      <c r="AC4" s="5"/>
      <c r="AD4" s="48"/>
    </row>
    <row r="5" spans="2:27" ht="21" customHeight="1">
      <c r="B5" s="168" t="s">
        <v>19</v>
      </c>
      <c r="C5" s="169"/>
      <c r="D5" s="196"/>
      <c r="E5" s="197"/>
      <c r="F5" s="197"/>
      <c r="G5" s="197"/>
      <c r="H5" s="197"/>
      <c r="I5" s="197"/>
      <c r="J5" s="197"/>
      <c r="K5" s="198"/>
      <c r="L5" s="144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6"/>
      <c r="Y5" s="208"/>
      <c r="Z5" s="208"/>
      <c r="AA5" s="208"/>
    </row>
    <row r="6" spans="2:27" ht="21" customHeight="1">
      <c r="B6" s="205" t="s">
        <v>21</v>
      </c>
      <c r="C6" s="206"/>
      <c r="D6" s="184"/>
      <c r="E6" s="185"/>
      <c r="F6" s="185"/>
      <c r="G6" s="199"/>
      <c r="H6" s="199"/>
      <c r="I6" s="199"/>
      <c r="J6" s="199"/>
      <c r="K6" s="200"/>
      <c r="L6" s="147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9"/>
      <c r="Y6" s="208"/>
      <c r="Z6" s="208"/>
      <c r="AA6" s="208"/>
    </row>
    <row r="7" spans="2:27" ht="21" customHeight="1">
      <c r="B7" s="216" t="s">
        <v>20</v>
      </c>
      <c r="C7" s="217"/>
      <c r="D7" s="201"/>
      <c r="E7" s="202"/>
      <c r="F7" s="202"/>
      <c r="G7" s="197"/>
      <c r="H7" s="197"/>
      <c r="I7" s="197"/>
      <c r="J7" s="197"/>
      <c r="K7" s="198"/>
      <c r="L7" s="147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9"/>
      <c r="Y7" s="208"/>
      <c r="Z7" s="208"/>
      <c r="AA7" s="208"/>
    </row>
    <row r="8" spans="2:27" ht="21" customHeight="1">
      <c r="B8" s="218" t="s">
        <v>22</v>
      </c>
      <c r="C8" s="219"/>
      <c r="D8" s="184"/>
      <c r="E8" s="185"/>
      <c r="F8" s="185"/>
      <c r="G8" s="186"/>
      <c r="H8" s="186"/>
      <c r="I8" s="186"/>
      <c r="J8" s="186"/>
      <c r="K8" s="186"/>
      <c r="L8" s="147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  <c r="Y8" s="208"/>
      <c r="Z8" s="208"/>
      <c r="AA8" s="208"/>
    </row>
    <row r="9" spans="2:27" ht="7.5" customHeight="1">
      <c r="B9" s="155"/>
      <c r="C9" s="156"/>
      <c r="D9" s="156"/>
      <c r="E9" s="156"/>
      <c r="F9" s="156"/>
      <c r="G9" s="156"/>
      <c r="H9" s="156"/>
      <c r="I9" s="156"/>
      <c r="J9" s="156"/>
      <c r="K9" s="156"/>
      <c r="L9" s="147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9"/>
      <c r="Y9" s="208"/>
      <c r="Z9" s="208"/>
      <c r="AA9" s="208"/>
    </row>
    <row r="10" spans="2:27" ht="21" customHeight="1">
      <c r="B10" s="209" t="s">
        <v>4</v>
      </c>
      <c r="C10" s="210"/>
      <c r="D10" s="211">
        <v>41244</v>
      </c>
      <c r="E10" s="212"/>
      <c r="F10" s="212"/>
      <c r="G10" s="213"/>
      <c r="H10" s="214" t="s">
        <v>5</v>
      </c>
      <c r="I10" s="215"/>
      <c r="J10" s="221">
        <v>10</v>
      </c>
      <c r="K10" s="222"/>
      <c r="L10" s="150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2"/>
      <c r="Y10" s="208"/>
      <c r="Z10" s="208"/>
      <c r="AA10" s="208"/>
    </row>
    <row r="11" spans="2:27" s="6" customFormat="1" ht="12.75" customHeight="1"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8"/>
      <c r="Z11" s="208"/>
      <c r="AA11" s="208"/>
    </row>
    <row r="12" spans="2:30" ht="21" customHeight="1">
      <c r="B12" s="189" t="s">
        <v>23</v>
      </c>
      <c r="C12" s="153" t="s">
        <v>36</v>
      </c>
      <c r="D12" s="154"/>
      <c r="E12" s="153" t="s">
        <v>37</v>
      </c>
      <c r="F12" s="220"/>
      <c r="G12" s="36" t="s">
        <v>26</v>
      </c>
      <c r="H12" s="36" t="s">
        <v>28</v>
      </c>
      <c r="I12" s="36" t="s">
        <v>28</v>
      </c>
      <c r="J12" s="36" t="s">
        <v>29</v>
      </c>
      <c r="K12" s="36" t="s">
        <v>30</v>
      </c>
      <c r="L12" s="37" t="s">
        <v>30</v>
      </c>
      <c r="M12" s="104"/>
      <c r="N12" s="109" t="s">
        <v>52</v>
      </c>
      <c r="O12" s="109" t="s">
        <v>53</v>
      </c>
      <c r="P12" s="110" t="s">
        <v>54</v>
      </c>
      <c r="Q12" s="111">
        <v>41267</v>
      </c>
      <c r="R12" s="111">
        <v>41274</v>
      </c>
      <c r="S12" s="110" t="s">
        <v>55</v>
      </c>
      <c r="T12" s="110" t="s">
        <v>56</v>
      </c>
      <c r="U12" s="110" t="s">
        <v>57</v>
      </c>
      <c r="V12" s="9"/>
      <c r="W12" s="159" t="s">
        <v>31</v>
      </c>
      <c r="X12" s="160"/>
      <c r="Y12" s="208"/>
      <c r="Z12" s="208"/>
      <c r="AA12" s="208"/>
      <c r="AB12" s="187" t="s">
        <v>44</v>
      </c>
      <c r="AC12" s="142">
        <f>YEAR(Beginndatum_1)</f>
        <v>2012</v>
      </c>
      <c r="AD12" s="157" t="s">
        <v>38</v>
      </c>
    </row>
    <row r="13" spans="2:30" ht="21" customHeight="1">
      <c r="B13" s="190"/>
      <c r="C13" s="47" t="s">
        <v>24</v>
      </c>
      <c r="D13" s="47" t="s">
        <v>25</v>
      </c>
      <c r="E13" s="47" t="s">
        <v>24</v>
      </c>
      <c r="F13" s="47" t="s">
        <v>25</v>
      </c>
      <c r="G13" s="38" t="s">
        <v>27</v>
      </c>
      <c r="H13" s="39">
        <v>0.25</v>
      </c>
      <c r="I13" s="39">
        <v>0.4</v>
      </c>
      <c r="J13" s="39">
        <v>0.5</v>
      </c>
      <c r="K13" s="39">
        <v>1.25</v>
      </c>
      <c r="L13" s="40">
        <v>1.5</v>
      </c>
      <c r="M13" s="105"/>
      <c r="N13" s="105"/>
      <c r="O13" s="105"/>
      <c r="P13" s="105"/>
      <c r="Q13" s="105"/>
      <c r="R13" s="105"/>
      <c r="S13" s="105"/>
      <c r="T13" s="105"/>
      <c r="U13" s="105"/>
      <c r="V13" s="9"/>
      <c r="W13" s="161"/>
      <c r="X13" s="162"/>
      <c r="Y13" s="208"/>
      <c r="Z13" s="208"/>
      <c r="AA13" s="208"/>
      <c r="AB13" s="188"/>
      <c r="AC13" s="143"/>
      <c r="AD13" s="158"/>
    </row>
    <row r="14" spans="2:30" ht="21" customHeight="1">
      <c r="B14" s="95">
        <f>Beginndatum_1</f>
        <v>41244</v>
      </c>
      <c r="C14" s="20"/>
      <c r="D14" s="20"/>
      <c r="E14" s="20"/>
      <c r="F14" s="46"/>
      <c r="G14" s="113">
        <f>IF(B14&lt;&gt;"",D14+IF(D14&lt;C14,1,0)-C14+F14+IF(F14&lt;E14,1,0)-E14,"")</f>
        <v>0</v>
      </c>
      <c r="H14" s="114">
        <f>IF(B14&lt;&gt;"",MAX(IF(AND(D14&lt;&gt;"",C14&lt;&gt;""),IF(D14&gt;IF(C14=1,0,C14),((MIN(D14,6/24)-MIN(IF(C14=1,0,C14),6/24))+(MAX(D14,20/24)-MAX(IF(C14=1,0,C14),20/24))),(1-MAX(C14,20/24)+MIN(D14,6/24))),0)+IF(AND(F14&lt;&gt;"",E14&lt;&gt;""),IF(F14&gt;IF(E14=1,0,E14),((MIN(F14,6/24)-MIN(IF(E14=1,0,E14),6/24))+(MAX(F14,20/24)-MAX(IF(E14=1,0,E14),20/24))),(1-MAX(E14,20/24)+MIN(F14,6/24))),0)-I14,0),"")</f>
        <v>0</v>
      </c>
      <c r="I14" s="115">
        <f>IF(B14&lt;&gt;"",IF(IF(C14=1,0,C14)&gt;D14,MIN(D14,4/24),0)+IF(IF(E14=1,0,E14)&gt;F14,MIN(F14,4/24),0),"")</f>
        <v>0</v>
      </c>
      <c r="J14" s="114">
        <f>IF(B14&lt;&gt;"",IF(AND(N14=1,O14=0,P14=0),G14-IF(OR(Q14=1,R14=1),(IF(IF(C14=1,0,C14)&gt;D14,1-MAX(C14,14/24)+D14,MAX(D14,14/24)-MAX(C14,14/24))+IF(IF(E14=1,0,E14)&gt;F14,1-MAX(E14,14/24)+F14,MAX(F14,14/24)-MAX(E14,14/24))),(IF(OR(T14=1,U14=1),IF(IF(C14=1,0,C14)&gt;D14,D14,0)+IF(IF(E14=1,0,E14)&gt;F14,F14,0),IF(IF(C14=1,0,C14)&gt;D14,MAX(D14,4/24)-4/24,0)+IF(IF(E14=1,0,E14)&gt;F14,MAX(F14,4/24)-4/24,0)))),0)+IF(AND(S14=1,T14=0,U14=0),IF(OR(N14=1,O14=1,P14=1,Q14=1,R14=1),(IF(C14&gt;D14,(MAX(D14,4/24)-(4/24)),0)+IF(E14&gt;F14,(MAX(F14,4/24)-(4/24)),0)),(IF(C14&gt;D14,D14,0)+IF(E14&gt;F14,F14,0))),0),"")</f>
        <v>0</v>
      </c>
      <c r="K14" s="116">
        <f>IF(B14&lt;&gt;"",IF(AND(OR(O14=1,R14=1),P14=0),G14-(IF(U14=1,IF(IF(C14=1,0,C14)&gt;D14,D14,0)+IF(IF(E14=1,0,E14)&gt;F14,F14,0),IF(IF(C14=1,0,C14)&gt;D14,MAX(D14,4/24)-4/24,0)+IF(IF(E14=1,0,E14)&gt;F14,MAX(F14,4/24)-4/24,0)))-IF(R14=1,(IF(IF(C14=1,0,C14)&gt;D14,14/24-MIN(IF(C14=1,0,C14),14/24),MIN(IF(D14=0,1,D14),14/24)-MIN(IF(C14=1,0,C14),14/24))+IF(IF(E14=1,0,E14)&gt;F14,14/24-MIN(IF(E14=1,0,E14),14/24),MIN(IF(F14=0,1,F14),14/24)-MIN(IF(E14=1,0,E14),14/24))),0),0)+IF(AND(T14=1,U14=0),IF(OR(O14=1,P14=1,Q14=1,R14=1),(IF(C14&gt;D14,(MAX(D14,4/24)-(4/24)),0)+IF(E14&gt;F14,(MAX(F14,4/24)-(4/24)),0)),(IF(C14&gt;D14,D14,0)+IF(E14&gt;F14,F14,0))),0),"")</f>
        <v>0</v>
      </c>
      <c r="L14" s="117">
        <f>IF(B14&lt;&gt;"",IF(OR(P14=1,Q14=1),G14-(IF(IF(C14=1,0,C14)&gt;D14,MAX(D14,4/24)-4/24,0)+IF(IF(E14=1,0,E14)&gt;F14,MAX(F14,4/24)-4/24,0))-IF(Q14=1,(IF(IF(C14=1,0,C14)&gt;D14,14/24-MIN(IF(C14=1,0,C14),14/24),MIN(IF(D14=0,1,D14),14/24)-MIN(IF(C14=1,0,C14),14/24))+IF(IF(E14=1,0,E14)&gt;F14,14/24-MIN(IF(E14=1,0,E14),14/24),MIN(IF(F14=0,1,F14),14/24)-MIN(IF(E14=1,0,E14),14/24))),0),0)+IF(U14=1,IF(OR(P14=1,Q14=1),(IF(C14&gt;D14,(MAX(D14,4/24)-(4/24)),0)+IF(E14&gt;F14,(MAX(F14,4/24)-(4/24)),0)),(IF(C14&gt;D14,D14,0)+IF(E14&gt;F14,F14,0))),0),"")</f>
        <v>0</v>
      </c>
      <c r="M14" s="106"/>
      <c r="N14" s="112">
        <f>IF(ISNUMBER(B14),IF(WEEKDAY(B14,1)=1,1,0),0)</f>
        <v>0</v>
      </c>
      <c r="O14" s="112">
        <f aca="true" t="shared" si="0" ref="O14:O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P14" s="112">
        <f aca="true" t="shared" si="1" ref="P14:P44">IF(ISNUMBER(B14),IF(OR(B14=Weihnachtstag_1_1,B14=Weihnachtstag_2_1,B14=Tag_der_Arbeit_1),1,0),0)</f>
        <v>0</v>
      </c>
      <c r="Q14" s="112">
        <f aca="true" t="shared" si="2" ref="Q14:Q44">IF(ISNUMBER(B14),IF(B14=Heiligabend_1,1,0),0)</f>
        <v>0</v>
      </c>
      <c r="R14" s="112">
        <f aca="true" t="shared" si="3" ref="R14:R44">IF(ISNUMBER(B14),IF(B14=Sylvester_1,1,0),0)</f>
        <v>0</v>
      </c>
      <c r="S14" s="112">
        <f>IF(ISNUMBER(B14),IF(WEEKDAY(B14+1,1)=1,1,0),0)</f>
        <v>1</v>
      </c>
      <c r="T14" s="112">
        <f aca="true" t="shared" si="4" ref="T14:T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U14" s="112">
        <f aca="true" t="shared" si="5" ref="U14:U44">IF(ISNUMBER(B14),IF(OR(B14+1=Weihnachtstag_1_1,B14+1=Weihnachtstag_2_1,B14+1=Tag_der_Arbeit_1),1,0),0)</f>
        <v>0</v>
      </c>
      <c r="V14" s="22"/>
      <c r="W14" s="182"/>
      <c r="X14" s="183"/>
      <c r="Y14" s="208"/>
      <c r="Z14" s="208"/>
      <c r="AA14" s="208"/>
      <c r="AB14" s="51" t="s">
        <v>0</v>
      </c>
      <c r="AC14" s="52">
        <f>DATE(AC12,1,1)</f>
        <v>40909</v>
      </c>
      <c r="AD14" s="53">
        <v>125</v>
      </c>
    </row>
    <row r="15" spans="2:30" ht="21" customHeight="1">
      <c r="B15" s="17">
        <f>IF(B14&lt;&gt;"",IF(MONTH(Beginndatum_1)=MONTH(B14+1),B14+1,""),"")</f>
        <v>41245</v>
      </c>
      <c r="C15" s="21"/>
      <c r="D15" s="21"/>
      <c r="E15" s="21"/>
      <c r="F15" s="21"/>
      <c r="G15" s="139">
        <f aca="true" t="shared" si="6" ref="G15:G44">IF(B15&lt;&gt;"",D15+IF(D15&lt;C15,1,0)-C15+F15+IF(F15&lt;E15,1,0)-E15,"")</f>
        <v>0</v>
      </c>
      <c r="H15" s="90">
        <f aca="true" t="shared" si="7" ref="H15:H44">IF(B15&lt;&gt;"",MAX(IF(AND(D15&lt;&gt;"",C15&lt;&gt;""),IF(D15&gt;IF(C15=1,0,C15),((MIN(D15,6/24)-MIN(IF(C15=1,0,C15),6/24))+(MAX(D15,20/24)-MAX(IF(C15=1,0,C15),20/24))),(1-MAX(C15,20/24)+MIN(D15,6/24))),0)+IF(AND(F15&lt;&gt;"",E15&lt;&gt;""),IF(F15&gt;IF(E15=1,0,E15),((MIN(F15,6/24)-MIN(IF(E15=1,0,E15),6/24))+(MAX(F15,20/24)-MAX(IF(E15=1,0,E15),20/24))),(1-MAX(E15,20/24)+MIN(F15,6/24))),0)-I15,0),"")</f>
        <v>0</v>
      </c>
      <c r="I15" s="119">
        <f aca="true" t="shared" si="8" ref="I15:I44">IF(B15&lt;&gt;"",IF(IF(C15=1,0,C15)&gt;D15,MIN(D15,4/24),0)+IF(IF(E15=1,0,E15)&gt;F15,MIN(F15,4/24),0),"")</f>
        <v>0</v>
      </c>
      <c r="J15" s="90">
        <f aca="true" t="shared" si="9" ref="J15:J44">IF(B15&lt;&gt;"",IF(AND(N15=1,O15=0,P15=0),G15-IF(OR(Q15=1,R15=1),(IF(IF(C15=1,0,C15)&gt;D15,1-MAX(C15,14/24)+D15,MAX(D15,14/24)-MAX(C15,14/24))+IF(IF(E15=1,0,E15)&gt;F15,1-MAX(E15,14/24)+F15,MAX(F15,14/24)-MAX(E15,14/24))),(IF(OR(T15=1,U15=1),IF(IF(C15=1,0,C15)&gt;D15,D15,0)+IF(IF(E15=1,0,E15)&gt;F15,F15,0),IF(IF(C15=1,0,C15)&gt;D15,MAX(D15,4/24)-4/24,0)+IF(IF(E15=1,0,E15)&gt;F15,MAX(F15,4/24)-4/24,0)))),0)+IF(AND(S15=1,T15=0,U15=0),IF(OR(N15=1,O15=1,P15=1,Q15=1,R15=1),(IF(C15&gt;D15,(MAX(D15,4/24)-(4/24)),0)+IF(E15&gt;F15,(MAX(F15,4/24)-(4/24)),0)),(IF(C15&gt;D15,D15,0)+IF(E15&gt;F15,F15,0))),0),"")</f>
        <v>0</v>
      </c>
      <c r="K15" s="121">
        <f aca="true" t="shared" si="10" ref="K15:K44">IF(B15&lt;&gt;"",IF(AND(OR(O15=1,R15=1),P15=0),G15-(IF(U15=1,IF(IF(C15=1,0,C15)&gt;D15,D15,0)+IF(IF(E15=1,0,E15)&gt;F15,F15,0),IF(IF(C15=1,0,C15)&gt;D15,MAX(D15,4/24)-4/24,0)+IF(IF(E15=1,0,E15)&gt;F15,MAX(F15,4/24)-4/24,0)))-IF(R15=1,(IF(IF(C15=1,0,C15)&gt;D15,14/24-MIN(IF(C15=1,0,C15),14/24),MIN(IF(D15=0,1,D15),14/24)-MIN(IF(C15=1,0,C15),14/24))+IF(IF(E15=1,0,E15)&gt;F15,14/24-MIN(IF(E15=1,0,E15),14/24),MIN(IF(F15=0,1,F15),14/24)-MIN(IF(E15=1,0,E15),14/24))),0),0)+IF(AND(T15=1,U15=0),IF(OR(O15=1,P15=1,Q15=1,R15=1),(IF(C15&gt;D15,(MAX(D15,4/24)-(4/24)),0)+IF(E15&gt;F15,(MAX(F15,4/24)-(4/24)),0)),(IF(C15&gt;D15,D15,0)+IF(E15&gt;F15,F15,0))),0),"")</f>
        <v>0</v>
      </c>
      <c r="L15" s="91">
        <f aca="true" t="shared" si="11" ref="L15:L44">IF(B15&lt;&gt;"",IF(OR(P15=1,Q15=1),G15-(IF(IF(C15=1,0,C15)&gt;D15,MAX(D15,4/24)-4/24,0)+IF(IF(E15=1,0,E15)&gt;F15,MAX(F15,4/24)-4/24,0))-IF(Q15=1,(IF(IF(C15=1,0,C15)&gt;D15,14/24-MIN(IF(C15=1,0,C15),14/24),MIN(IF(D15=0,1,D15),14/24)-MIN(IF(C15=1,0,C15),14/24))+IF(IF(E15=1,0,E15)&gt;F15,14/24-MIN(IF(E15=1,0,E15),14/24),MIN(IF(F15=0,1,F15),14/24)-MIN(IF(E15=1,0,E15),14/24))),0),0)+IF(U15=1,IF(OR(P15=1,Q15=1),(IF(C15&gt;D15,(MAX(D15,4/24)-(4/24)),0)+IF(E15&gt;F15,(MAX(F15,4/24)-(4/24)),0)),(IF(C15&gt;D15,D15,0)+IF(E15&gt;F15,F15,0))),0),"")</f>
        <v>0</v>
      </c>
      <c r="M15" s="107"/>
      <c r="N15" s="112">
        <f aca="true" t="shared" si="12" ref="N15:N44">IF(ISNUMBER(B15),IF(WEEKDAY(B15,1)=1,1,0),0)</f>
        <v>1</v>
      </c>
      <c r="O15" s="112">
        <f t="shared" si="0"/>
        <v>0</v>
      </c>
      <c r="P15" s="112">
        <f t="shared" si="1"/>
        <v>0</v>
      </c>
      <c r="Q15" s="112">
        <f t="shared" si="2"/>
        <v>0</v>
      </c>
      <c r="R15" s="112">
        <f t="shared" si="3"/>
        <v>0</v>
      </c>
      <c r="S15" s="112">
        <f aca="true" t="shared" si="13" ref="S15:S44">IF(ISNUMBER(B15),IF(WEEKDAY(B15+1,1)=1,1,0),0)</f>
        <v>0</v>
      </c>
      <c r="T15" s="112">
        <f t="shared" si="4"/>
        <v>0</v>
      </c>
      <c r="U15" s="112">
        <f t="shared" si="5"/>
        <v>0</v>
      </c>
      <c r="V15" s="9"/>
      <c r="W15" s="23" t="s">
        <v>17</v>
      </c>
      <c r="X15" s="24">
        <f>(Stunden_1*24)*Stundenlohn_1</f>
        <v>0</v>
      </c>
      <c r="Y15" s="208"/>
      <c r="Z15" s="208"/>
      <c r="AA15" s="208"/>
      <c r="AB15" s="54" t="s">
        <v>1</v>
      </c>
      <c r="AC15" s="55">
        <f>Ostersonntag_1-2</f>
        <v>41005</v>
      </c>
      <c r="AD15" s="56">
        <v>125</v>
      </c>
    </row>
    <row r="16" spans="2:30" ht="21" customHeight="1">
      <c r="B16" s="18">
        <f aca="true" t="shared" si="14" ref="B16:B44">IF(B15&lt;&gt;"",IF(MONTH(Beginndatum_1)=MONTH(B15+1),B15+1,""),"")</f>
        <v>41246</v>
      </c>
      <c r="C16" s="21"/>
      <c r="D16" s="21"/>
      <c r="E16" s="21"/>
      <c r="F16" s="21"/>
      <c r="G16" s="119">
        <f t="shared" si="6"/>
        <v>0</v>
      </c>
      <c r="H16" s="90">
        <f t="shared" si="7"/>
        <v>0</v>
      </c>
      <c r="I16" s="119">
        <f t="shared" si="8"/>
        <v>0</v>
      </c>
      <c r="J16" s="90">
        <f t="shared" si="9"/>
        <v>0</v>
      </c>
      <c r="K16" s="121">
        <f t="shared" si="10"/>
        <v>0</v>
      </c>
      <c r="L16" s="91">
        <f t="shared" si="11"/>
        <v>0</v>
      </c>
      <c r="M16" s="107"/>
      <c r="N16" s="112">
        <f t="shared" si="12"/>
        <v>0</v>
      </c>
      <c r="O16" s="112">
        <f t="shared" si="0"/>
        <v>0</v>
      </c>
      <c r="P16" s="112">
        <f t="shared" si="1"/>
        <v>0</v>
      </c>
      <c r="Q16" s="112">
        <f t="shared" si="2"/>
        <v>0</v>
      </c>
      <c r="R16" s="112">
        <f t="shared" si="3"/>
        <v>0</v>
      </c>
      <c r="S16" s="112">
        <f t="shared" si="13"/>
        <v>0</v>
      </c>
      <c r="T16" s="112">
        <f t="shared" si="4"/>
        <v>0</v>
      </c>
      <c r="U16" s="112">
        <f t="shared" si="5"/>
        <v>0</v>
      </c>
      <c r="V16" s="9"/>
      <c r="W16" s="25" t="s">
        <v>11</v>
      </c>
      <c r="X16" s="26">
        <f>(Nachtstd_25_1*24)*(Stundenlohn_1*25%)</f>
        <v>0</v>
      </c>
      <c r="Y16" s="208"/>
      <c r="Z16" s="208"/>
      <c r="AA16" s="208"/>
      <c r="AB16" s="54" t="s">
        <v>3</v>
      </c>
      <c r="AC16" s="55">
        <f>Ostersonntag_1+1</f>
        <v>41008</v>
      </c>
      <c r="AD16" s="56">
        <v>125</v>
      </c>
    </row>
    <row r="17" spans="2:30" ht="21" customHeight="1">
      <c r="B17" s="18">
        <f t="shared" si="14"/>
        <v>41247</v>
      </c>
      <c r="C17" s="21"/>
      <c r="D17" s="21"/>
      <c r="E17" s="21"/>
      <c r="F17" s="21"/>
      <c r="G17" s="119">
        <f t="shared" si="6"/>
        <v>0</v>
      </c>
      <c r="H17" s="90">
        <f t="shared" si="7"/>
        <v>0</v>
      </c>
      <c r="I17" s="119">
        <f t="shared" si="8"/>
        <v>0</v>
      </c>
      <c r="J17" s="90">
        <f t="shared" si="9"/>
        <v>0</v>
      </c>
      <c r="K17" s="121">
        <f t="shared" si="10"/>
        <v>0</v>
      </c>
      <c r="L17" s="91">
        <f t="shared" si="11"/>
        <v>0</v>
      </c>
      <c r="M17" s="107"/>
      <c r="N17" s="112">
        <f t="shared" si="12"/>
        <v>0</v>
      </c>
      <c r="O17" s="112">
        <f t="shared" si="0"/>
        <v>0</v>
      </c>
      <c r="P17" s="112">
        <f t="shared" si="1"/>
        <v>0</v>
      </c>
      <c r="Q17" s="112">
        <f t="shared" si="2"/>
        <v>0</v>
      </c>
      <c r="R17" s="112">
        <f t="shared" si="3"/>
        <v>0</v>
      </c>
      <c r="S17" s="112">
        <f t="shared" si="13"/>
        <v>0</v>
      </c>
      <c r="T17" s="112">
        <f t="shared" si="4"/>
        <v>0</v>
      </c>
      <c r="U17" s="112">
        <f t="shared" si="5"/>
        <v>0</v>
      </c>
      <c r="V17" s="9"/>
      <c r="W17" s="25" t="s">
        <v>13</v>
      </c>
      <c r="X17" s="26">
        <f>(Nachtstd_40_1*24)*(Stundenlohn_1*40%)</f>
        <v>0</v>
      </c>
      <c r="Y17" s="208"/>
      <c r="Z17" s="208"/>
      <c r="AA17" s="208"/>
      <c r="AB17" s="54" t="s">
        <v>6</v>
      </c>
      <c r="AC17" s="55">
        <f>DATE(AC12,5,1)</f>
        <v>41030</v>
      </c>
      <c r="AD17" s="56">
        <v>150</v>
      </c>
    </row>
    <row r="18" spans="2:30" ht="21" customHeight="1">
      <c r="B18" s="18">
        <f t="shared" si="14"/>
        <v>41248</v>
      </c>
      <c r="C18" s="21"/>
      <c r="D18" s="21"/>
      <c r="E18" s="21"/>
      <c r="F18" s="21"/>
      <c r="G18" s="119">
        <f t="shared" si="6"/>
        <v>0</v>
      </c>
      <c r="H18" s="90">
        <f t="shared" si="7"/>
        <v>0</v>
      </c>
      <c r="I18" s="119">
        <f t="shared" si="8"/>
        <v>0</v>
      </c>
      <c r="J18" s="90">
        <f t="shared" si="9"/>
        <v>0</v>
      </c>
      <c r="K18" s="121">
        <f t="shared" si="10"/>
        <v>0</v>
      </c>
      <c r="L18" s="91">
        <f t="shared" si="11"/>
        <v>0</v>
      </c>
      <c r="M18" s="107"/>
      <c r="N18" s="112">
        <f t="shared" si="12"/>
        <v>0</v>
      </c>
      <c r="O18" s="112">
        <f t="shared" si="0"/>
        <v>0</v>
      </c>
      <c r="P18" s="112">
        <f t="shared" si="1"/>
        <v>0</v>
      </c>
      <c r="Q18" s="112">
        <f t="shared" si="2"/>
        <v>0</v>
      </c>
      <c r="R18" s="112">
        <f t="shared" si="3"/>
        <v>0</v>
      </c>
      <c r="S18" s="112">
        <f t="shared" si="13"/>
        <v>0</v>
      </c>
      <c r="T18" s="112">
        <f t="shared" si="4"/>
        <v>0</v>
      </c>
      <c r="U18" s="112">
        <f t="shared" si="5"/>
        <v>0</v>
      </c>
      <c r="V18" s="9"/>
      <c r="W18" s="25" t="s">
        <v>14</v>
      </c>
      <c r="X18" s="26">
        <f>(Sonntagsstd_1*24)*(Stundenlohn_1*50%)</f>
        <v>0</v>
      </c>
      <c r="Y18" s="208"/>
      <c r="Z18" s="208"/>
      <c r="AA18" s="208"/>
      <c r="AB18" s="54" t="s">
        <v>7</v>
      </c>
      <c r="AC18" s="55">
        <f>Ostersonntag_1+39</f>
        <v>41046</v>
      </c>
      <c r="AD18" s="56">
        <v>125</v>
      </c>
    </row>
    <row r="19" spans="2:30" ht="21" customHeight="1">
      <c r="B19" s="18">
        <f t="shared" si="14"/>
        <v>41249</v>
      </c>
      <c r="C19" s="21"/>
      <c r="D19" s="21"/>
      <c r="E19" s="21"/>
      <c r="F19" s="21"/>
      <c r="G19" s="119">
        <f t="shared" si="6"/>
        <v>0</v>
      </c>
      <c r="H19" s="90">
        <f t="shared" si="7"/>
        <v>0</v>
      </c>
      <c r="I19" s="119">
        <f t="shared" si="8"/>
        <v>0</v>
      </c>
      <c r="J19" s="90">
        <f t="shared" si="9"/>
        <v>0</v>
      </c>
      <c r="K19" s="121">
        <f t="shared" si="10"/>
        <v>0</v>
      </c>
      <c r="L19" s="91">
        <f t="shared" si="11"/>
        <v>0</v>
      </c>
      <c r="M19" s="107"/>
      <c r="N19" s="112">
        <f t="shared" si="12"/>
        <v>0</v>
      </c>
      <c r="O19" s="112">
        <f t="shared" si="0"/>
        <v>0</v>
      </c>
      <c r="P19" s="112">
        <f t="shared" si="1"/>
        <v>0</v>
      </c>
      <c r="Q19" s="112">
        <f t="shared" si="2"/>
        <v>0</v>
      </c>
      <c r="R19" s="112">
        <f t="shared" si="3"/>
        <v>0</v>
      </c>
      <c r="S19" s="112">
        <f t="shared" si="13"/>
        <v>0</v>
      </c>
      <c r="T19" s="112">
        <f t="shared" si="4"/>
        <v>0</v>
      </c>
      <c r="U19" s="112">
        <f t="shared" si="5"/>
        <v>0</v>
      </c>
      <c r="V19" s="9"/>
      <c r="W19" s="27" t="s">
        <v>15</v>
      </c>
      <c r="X19" s="26">
        <f>(Feiertagsstd_125_1*24)*(Stundenlohn_1*125%)</f>
        <v>0</v>
      </c>
      <c r="Y19" s="208"/>
      <c r="Z19" s="208"/>
      <c r="AA19" s="208"/>
      <c r="AB19" s="54" t="s">
        <v>8</v>
      </c>
      <c r="AC19" s="55">
        <f>Ostersonntag_1+50</f>
        <v>41057</v>
      </c>
      <c r="AD19" s="56">
        <v>125</v>
      </c>
    </row>
    <row r="20" spans="2:30" ht="21" customHeight="1">
      <c r="B20" s="18">
        <f t="shared" si="14"/>
        <v>41250</v>
      </c>
      <c r="C20" s="21"/>
      <c r="D20" s="21"/>
      <c r="E20" s="21"/>
      <c r="F20" s="21"/>
      <c r="G20" s="119">
        <f t="shared" si="6"/>
        <v>0</v>
      </c>
      <c r="H20" s="90">
        <f t="shared" si="7"/>
        <v>0</v>
      </c>
      <c r="I20" s="119">
        <f t="shared" si="8"/>
        <v>0</v>
      </c>
      <c r="J20" s="90">
        <f t="shared" si="9"/>
        <v>0</v>
      </c>
      <c r="K20" s="121">
        <f t="shared" si="10"/>
        <v>0</v>
      </c>
      <c r="L20" s="91">
        <f t="shared" si="11"/>
        <v>0</v>
      </c>
      <c r="M20" s="107"/>
      <c r="N20" s="112">
        <f t="shared" si="12"/>
        <v>0</v>
      </c>
      <c r="O20" s="112">
        <f t="shared" si="0"/>
        <v>0</v>
      </c>
      <c r="P20" s="112">
        <f t="shared" si="1"/>
        <v>0</v>
      </c>
      <c r="Q20" s="112">
        <f t="shared" si="2"/>
        <v>0</v>
      </c>
      <c r="R20" s="112">
        <f t="shared" si="3"/>
        <v>0</v>
      </c>
      <c r="S20" s="112">
        <f t="shared" si="13"/>
        <v>0</v>
      </c>
      <c r="T20" s="112">
        <f t="shared" si="4"/>
        <v>0</v>
      </c>
      <c r="U20" s="112">
        <f t="shared" si="5"/>
        <v>0</v>
      </c>
      <c r="V20" s="9"/>
      <c r="W20" s="28" t="s">
        <v>16</v>
      </c>
      <c r="X20" s="29">
        <f>(Feiertagsstd_150_1*24)*(Stundenlohn_1*150%)</f>
        <v>0</v>
      </c>
      <c r="Y20" s="208"/>
      <c r="Z20" s="208"/>
      <c r="AA20" s="208"/>
      <c r="AB20" s="54" t="s">
        <v>9</v>
      </c>
      <c r="AC20" s="55">
        <f>DATE(AC12,10,3)</f>
        <v>41185</v>
      </c>
      <c r="AD20" s="56">
        <v>125</v>
      </c>
    </row>
    <row r="21" spans="2:30" ht="21" customHeight="1">
      <c r="B21" s="18">
        <f t="shared" si="14"/>
        <v>41251</v>
      </c>
      <c r="C21" s="21"/>
      <c r="D21" s="21"/>
      <c r="E21" s="21"/>
      <c r="F21" s="21"/>
      <c r="G21" s="119">
        <f t="shared" si="6"/>
        <v>0</v>
      </c>
      <c r="H21" s="90">
        <f t="shared" si="7"/>
        <v>0</v>
      </c>
      <c r="I21" s="119">
        <f t="shared" si="8"/>
        <v>0</v>
      </c>
      <c r="J21" s="90">
        <f t="shared" si="9"/>
        <v>0</v>
      </c>
      <c r="K21" s="121">
        <f t="shared" si="10"/>
        <v>0</v>
      </c>
      <c r="L21" s="91">
        <f t="shared" si="11"/>
        <v>0</v>
      </c>
      <c r="M21" s="107"/>
      <c r="N21" s="112">
        <f t="shared" si="12"/>
        <v>0</v>
      </c>
      <c r="O21" s="112">
        <f t="shared" si="0"/>
        <v>0</v>
      </c>
      <c r="P21" s="112">
        <f t="shared" si="1"/>
        <v>0</v>
      </c>
      <c r="Q21" s="112">
        <f t="shared" si="2"/>
        <v>0</v>
      </c>
      <c r="R21" s="112">
        <f t="shared" si="3"/>
        <v>0</v>
      </c>
      <c r="S21" s="112">
        <f t="shared" si="13"/>
        <v>1</v>
      </c>
      <c r="T21" s="112">
        <f t="shared" si="4"/>
        <v>0</v>
      </c>
      <c r="U21" s="112">
        <f t="shared" si="5"/>
        <v>0</v>
      </c>
      <c r="V21" s="9"/>
      <c r="W21" s="30"/>
      <c r="X21" s="31"/>
      <c r="Y21" s="208"/>
      <c r="Z21" s="208"/>
      <c r="AA21" s="208"/>
      <c r="AB21" s="57" t="s">
        <v>34</v>
      </c>
      <c r="AC21" s="66">
        <f>DATE(AC12,12,24)</f>
        <v>41267</v>
      </c>
      <c r="AD21" s="56">
        <v>150</v>
      </c>
    </row>
    <row r="22" spans="2:30" ht="21" customHeight="1">
      <c r="B22" s="18">
        <f t="shared" si="14"/>
        <v>41252</v>
      </c>
      <c r="C22" s="21"/>
      <c r="D22" s="21"/>
      <c r="E22" s="21"/>
      <c r="F22" s="21"/>
      <c r="G22" s="119">
        <f t="shared" si="6"/>
        <v>0</v>
      </c>
      <c r="H22" s="90">
        <f t="shared" si="7"/>
        <v>0</v>
      </c>
      <c r="I22" s="119">
        <f t="shared" si="8"/>
        <v>0</v>
      </c>
      <c r="J22" s="90">
        <f t="shared" si="9"/>
        <v>0</v>
      </c>
      <c r="K22" s="121">
        <f t="shared" si="10"/>
        <v>0</v>
      </c>
      <c r="L22" s="91">
        <f t="shared" si="11"/>
        <v>0</v>
      </c>
      <c r="M22" s="107"/>
      <c r="N22" s="112">
        <f t="shared" si="12"/>
        <v>1</v>
      </c>
      <c r="O22" s="112">
        <f t="shared" si="0"/>
        <v>0</v>
      </c>
      <c r="P22" s="112">
        <f t="shared" si="1"/>
        <v>0</v>
      </c>
      <c r="Q22" s="112">
        <f t="shared" si="2"/>
        <v>0</v>
      </c>
      <c r="R22" s="112">
        <f t="shared" si="3"/>
        <v>0</v>
      </c>
      <c r="S22" s="112">
        <f t="shared" si="13"/>
        <v>0</v>
      </c>
      <c r="T22" s="112">
        <f t="shared" si="4"/>
        <v>0</v>
      </c>
      <c r="U22" s="112">
        <f t="shared" si="5"/>
        <v>0</v>
      </c>
      <c r="V22" s="9"/>
      <c r="W22" s="32"/>
      <c r="X22" s="33"/>
      <c r="Y22" s="208"/>
      <c r="Z22" s="208"/>
      <c r="AA22" s="208"/>
      <c r="AB22" s="54" t="s">
        <v>10</v>
      </c>
      <c r="AC22" s="55">
        <f>DATE(AC12,12,25)</f>
        <v>41268</v>
      </c>
      <c r="AD22" s="56">
        <v>150</v>
      </c>
    </row>
    <row r="23" spans="2:30" ht="21" customHeight="1">
      <c r="B23" s="18">
        <f t="shared" si="14"/>
        <v>41253</v>
      </c>
      <c r="C23" s="21"/>
      <c r="D23" s="21"/>
      <c r="E23" s="21"/>
      <c r="F23" s="21"/>
      <c r="G23" s="119">
        <f t="shared" si="6"/>
        <v>0</v>
      </c>
      <c r="H23" s="90">
        <f t="shared" si="7"/>
        <v>0</v>
      </c>
      <c r="I23" s="119">
        <f t="shared" si="8"/>
        <v>0</v>
      </c>
      <c r="J23" s="90">
        <f t="shared" si="9"/>
        <v>0</v>
      </c>
      <c r="K23" s="121">
        <f t="shared" si="10"/>
        <v>0</v>
      </c>
      <c r="L23" s="91">
        <f t="shared" si="11"/>
        <v>0</v>
      </c>
      <c r="M23" s="107"/>
      <c r="N23" s="112">
        <f t="shared" si="12"/>
        <v>0</v>
      </c>
      <c r="O23" s="112">
        <f t="shared" si="0"/>
        <v>0</v>
      </c>
      <c r="P23" s="112">
        <f t="shared" si="1"/>
        <v>0</v>
      </c>
      <c r="Q23" s="112">
        <f t="shared" si="2"/>
        <v>0</v>
      </c>
      <c r="R23" s="112">
        <f t="shared" si="3"/>
        <v>0</v>
      </c>
      <c r="S23" s="112">
        <f t="shared" si="13"/>
        <v>0</v>
      </c>
      <c r="T23" s="112">
        <f t="shared" si="4"/>
        <v>0</v>
      </c>
      <c r="U23" s="112">
        <f t="shared" si="5"/>
        <v>0</v>
      </c>
      <c r="V23" s="9"/>
      <c r="W23" s="32"/>
      <c r="X23" s="33"/>
      <c r="Y23" s="208"/>
      <c r="Z23" s="208"/>
      <c r="AA23" s="208"/>
      <c r="AB23" s="54" t="s">
        <v>12</v>
      </c>
      <c r="AC23" s="55">
        <f>DATE(AC12,12,26)</f>
        <v>41269</v>
      </c>
      <c r="AD23" s="56">
        <v>150</v>
      </c>
    </row>
    <row r="24" spans="2:30" ht="21" customHeight="1">
      <c r="B24" s="18">
        <f t="shared" si="14"/>
        <v>41254</v>
      </c>
      <c r="C24" s="21"/>
      <c r="D24" s="21"/>
      <c r="E24" s="21"/>
      <c r="F24" s="21"/>
      <c r="G24" s="119">
        <f t="shared" si="6"/>
        <v>0</v>
      </c>
      <c r="H24" s="90">
        <f t="shared" si="7"/>
        <v>0</v>
      </c>
      <c r="I24" s="119">
        <f t="shared" si="8"/>
        <v>0</v>
      </c>
      <c r="J24" s="90">
        <f t="shared" si="9"/>
        <v>0</v>
      </c>
      <c r="K24" s="121">
        <f t="shared" si="10"/>
        <v>0</v>
      </c>
      <c r="L24" s="91">
        <f t="shared" si="11"/>
        <v>0</v>
      </c>
      <c r="M24" s="107"/>
      <c r="N24" s="112">
        <f t="shared" si="12"/>
        <v>0</v>
      </c>
      <c r="O24" s="112">
        <f t="shared" si="0"/>
        <v>0</v>
      </c>
      <c r="P24" s="112">
        <f t="shared" si="1"/>
        <v>0</v>
      </c>
      <c r="Q24" s="112">
        <f t="shared" si="2"/>
        <v>0</v>
      </c>
      <c r="R24" s="112">
        <f t="shared" si="3"/>
        <v>0</v>
      </c>
      <c r="S24" s="112">
        <f t="shared" si="13"/>
        <v>0</v>
      </c>
      <c r="T24" s="112">
        <f t="shared" si="4"/>
        <v>0</v>
      </c>
      <c r="U24" s="112">
        <f t="shared" si="5"/>
        <v>0</v>
      </c>
      <c r="V24" s="9"/>
      <c r="W24" s="32"/>
      <c r="X24" s="33"/>
      <c r="Y24" s="208"/>
      <c r="Z24" s="208"/>
      <c r="AA24" s="208"/>
      <c r="AB24" s="63" t="s">
        <v>35</v>
      </c>
      <c r="AC24" s="84">
        <f>DATE(AC12,12,31)</f>
        <v>41274</v>
      </c>
      <c r="AD24" s="73">
        <v>125</v>
      </c>
    </row>
    <row r="25" spans="2:27" ht="21" customHeight="1">
      <c r="B25" s="18">
        <f t="shared" si="14"/>
        <v>41255</v>
      </c>
      <c r="C25" s="21"/>
      <c r="D25" s="21"/>
      <c r="E25" s="21"/>
      <c r="F25" s="21"/>
      <c r="G25" s="119">
        <f t="shared" si="6"/>
        <v>0</v>
      </c>
      <c r="H25" s="90">
        <f t="shared" si="7"/>
        <v>0</v>
      </c>
      <c r="I25" s="119">
        <f t="shared" si="8"/>
        <v>0</v>
      </c>
      <c r="J25" s="90">
        <f t="shared" si="9"/>
        <v>0</v>
      </c>
      <c r="K25" s="121">
        <f t="shared" si="10"/>
        <v>0</v>
      </c>
      <c r="L25" s="91">
        <f t="shared" si="11"/>
        <v>0</v>
      </c>
      <c r="M25" s="107"/>
      <c r="N25" s="112">
        <f t="shared" si="12"/>
        <v>0</v>
      </c>
      <c r="O25" s="112">
        <f t="shared" si="0"/>
        <v>0</v>
      </c>
      <c r="P25" s="112">
        <f t="shared" si="1"/>
        <v>0</v>
      </c>
      <c r="Q25" s="112">
        <f t="shared" si="2"/>
        <v>0</v>
      </c>
      <c r="R25" s="112">
        <f t="shared" si="3"/>
        <v>0</v>
      </c>
      <c r="S25" s="112">
        <f t="shared" si="13"/>
        <v>0</v>
      </c>
      <c r="T25" s="112">
        <f t="shared" si="4"/>
        <v>0</v>
      </c>
      <c r="U25" s="112">
        <f t="shared" si="5"/>
        <v>0</v>
      </c>
      <c r="V25" s="9"/>
      <c r="W25" s="32"/>
      <c r="X25" s="33"/>
      <c r="Y25" s="208"/>
      <c r="Z25" s="208"/>
      <c r="AA25" s="208"/>
    </row>
    <row r="26" spans="2:30" ht="21" customHeight="1">
      <c r="B26" s="18">
        <f t="shared" si="14"/>
        <v>41256</v>
      </c>
      <c r="C26" s="21"/>
      <c r="D26" s="21"/>
      <c r="E26" s="21"/>
      <c r="F26" s="21"/>
      <c r="G26" s="119">
        <f t="shared" si="6"/>
        <v>0</v>
      </c>
      <c r="H26" s="90">
        <f t="shared" si="7"/>
        <v>0</v>
      </c>
      <c r="I26" s="119">
        <f t="shared" si="8"/>
        <v>0</v>
      </c>
      <c r="J26" s="90">
        <f t="shared" si="9"/>
        <v>0</v>
      </c>
      <c r="K26" s="121">
        <f t="shared" si="10"/>
        <v>0</v>
      </c>
      <c r="L26" s="91">
        <f t="shared" si="11"/>
        <v>0</v>
      </c>
      <c r="M26" s="107"/>
      <c r="N26" s="112">
        <f t="shared" si="12"/>
        <v>0</v>
      </c>
      <c r="O26" s="112">
        <f t="shared" si="0"/>
        <v>0</v>
      </c>
      <c r="P26" s="112">
        <f t="shared" si="1"/>
        <v>0</v>
      </c>
      <c r="Q26" s="112">
        <f t="shared" si="2"/>
        <v>0</v>
      </c>
      <c r="R26" s="112">
        <f t="shared" si="3"/>
        <v>0</v>
      </c>
      <c r="S26" s="112">
        <f t="shared" si="13"/>
        <v>0</v>
      </c>
      <c r="T26" s="112">
        <f t="shared" si="4"/>
        <v>0</v>
      </c>
      <c r="U26" s="112">
        <f t="shared" si="5"/>
        <v>0</v>
      </c>
      <c r="V26" s="9"/>
      <c r="W26" s="32"/>
      <c r="X26" s="33"/>
      <c r="Y26" s="208"/>
      <c r="Z26" s="208"/>
      <c r="AA26" s="208"/>
      <c r="AB26" s="58" t="s">
        <v>43</v>
      </c>
      <c r="AC26" s="59">
        <f>YEAR(Beginndatum_1)</f>
        <v>2012</v>
      </c>
      <c r="AD26" s="60" t="s">
        <v>38</v>
      </c>
    </row>
    <row r="27" spans="2:32" ht="21" customHeight="1">
      <c r="B27" s="18">
        <f t="shared" si="14"/>
        <v>41257</v>
      </c>
      <c r="C27" s="21"/>
      <c r="D27" s="21"/>
      <c r="E27" s="21"/>
      <c r="F27" s="21"/>
      <c r="G27" s="119">
        <f t="shared" si="6"/>
        <v>0</v>
      </c>
      <c r="H27" s="90">
        <f t="shared" si="7"/>
        <v>0</v>
      </c>
      <c r="I27" s="119">
        <f t="shared" si="8"/>
        <v>0</v>
      </c>
      <c r="J27" s="90">
        <f t="shared" si="9"/>
        <v>0</v>
      </c>
      <c r="K27" s="121">
        <f t="shared" si="10"/>
        <v>0</v>
      </c>
      <c r="L27" s="91">
        <f t="shared" si="11"/>
        <v>0</v>
      </c>
      <c r="M27" s="107"/>
      <c r="N27" s="112">
        <f t="shared" si="12"/>
        <v>0</v>
      </c>
      <c r="O27" s="112">
        <f t="shared" si="0"/>
        <v>0</v>
      </c>
      <c r="P27" s="112">
        <f t="shared" si="1"/>
        <v>0</v>
      </c>
      <c r="Q27" s="112">
        <f t="shared" si="2"/>
        <v>0</v>
      </c>
      <c r="R27" s="112">
        <f t="shared" si="3"/>
        <v>0</v>
      </c>
      <c r="S27" s="112">
        <f t="shared" si="13"/>
        <v>0</v>
      </c>
      <c r="T27" s="112">
        <f t="shared" si="4"/>
        <v>0</v>
      </c>
      <c r="U27" s="112">
        <f t="shared" si="5"/>
        <v>0</v>
      </c>
      <c r="V27" s="9"/>
      <c r="W27" s="32"/>
      <c r="X27" s="33"/>
      <c r="Y27" s="208"/>
      <c r="Z27" s="208"/>
      <c r="AA27" s="208"/>
      <c r="AB27" s="176" t="s">
        <v>49</v>
      </c>
      <c r="AC27" s="177"/>
      <c r="AD27" s="178"/>
      <c r="AF27" s="2" t="s">
        <v>48</v>
      </c>
    </row>
    <row r="28" spans="2:30" ht="21" customHeight="1">
      <c r="B28" s="18">
        <f t="shared" si="14"/>
        <v>41258</v>
      </c>
      <c r="C28" s="21"/>
      <c r="D28" s="21"/>
      <c r="E28" s="21"/>
      <c r="F28" s="21"/>
      <c r="G28" s="119">
        <f t="shared" si="6"/>
        <v>0</v>
      </c>
      <c r="H28" s="90">
        <f t="shared" si="7"/>
        <v>0</v>
      </c>
      <c r="I28" s="119">
        <f t="shared" si="8"/>
        <v>0</v>
      </c>
      <c r="J28" s="90">
        <f t="shared" si="9"/>
        <v>0</v>
      </c>
      <c r="K28" s="121">
        <f t="shared" si="10"/>
        <v>0</v>
      </c>
      <c r="L28" s="91">
        <f t="shared" si="11"/>
        <v>0</v>
      </c>
      <c r="M28" s="107"/>
      <c r="N28" s="112">
        <f t="shared" si="12"/>
        <v>0</v>
      </c>
      <c r="O28" s="112">
        <f t="shared" si="0"/>
        <v>0</v>
      </c>
      <c r="P28" s="112">
        <f t="shared" si="1"/>
        <v>0</v>
      </c>
      <c r="Q28" s="112">
        <f t="shared" si="2"/>
        <v>0</v>
      </c>
      <c r="R28" s="112">
        <f t="shared" si="3"/>
        <v>0</v>
      </c>
      <c r="S28" s="112">
        <f t="shared" si="13"/>
        <v>1</v>
      </c>
      <c r="T28" s="112">
        <f t="shared" si="4"/>
        <v>0</v>
      </c>
      <c r="U28" s="112">
        <f t="shared" si="5"/>
        <v>0</v>
      </c>
      <c r="V28" s="9"/>
      <c r="W28" s="32"/>
      <c r="X28" s="33"/>
      <c r="Y28" s="208"/>
      <c r="Z28" s="208"/>
      <c r="AA28" s="208"/>
      <c r="AB28" s="179"/>
      <c r="AC28" s="180"/>
      <c r="AD28" s="181"/>
    </row>
    <row r="29" spans="2:30" ht="21" customHeight="1">
      <c r="B29" s="18">
        <f t="shared" si="14"/>
        <v>41259</v>
      </c>
      <c r="C29" s="21"/>
      <c r="D29" s="21"/>
      <c r="E29" s="21"/>
      <c r="F29" s="21"/>
      <c r="G29" s="119">
        <f t="shared" si="6"/>
        <v>0</v>
      </c>
      <c r="H29" s="90">
        <f t="shared" si="7"/>
        <v>0</v>
      </c>
      <c r="I29" s="119">
        <f t="shared" si="8"/>
        <v>0</v>
      </c>
      <c r="J29" s="90">
        <f t="shared" si="9"/>
        <v>0</v>
      </c>
      <c r="K29" s="121">
        <f t="shared" si="10"/>
        <v>0</v>
      </c>
      <c r="L29" s="91">
        <f t="shared" si="11"/>
        <v>0</v>
      </c>
      <c r="M29" s="107"/>
      <c r="N29" s="112">
        <f t="shared" si="12"/>
        <v>1</v>
      </c>
      <c r="O29" s="112">
        <f t="shared" si="0"/>
        <v>0</v>
      </c>
      <c r="P29" s="112">
        <f t="shared" si="1"/>
        <v>0</v>
      </c>
      <c r="Q29" s="112">
        <f t="shared" si="2"/>
        <v>0</v>
      </c>
      <c r="R29" s="112">
        <f t="shared" si="3"/>
        <v>0</v>
      </c>
      <c r="S29" s="112">
        <f t="shared" si="13"/>
        <v>0</v>
      </c>
      <c r="T29" s="112">
        <f t="shared" si="4"/>
        <v>0</v>
      </c>
      <c r="U29" s="112">
        <f t="shared" si="5"/>
        <v>0</v>
      </c>
      <c r="V29" s="9"/>
      <c r="W29" s="32"/>
      <c r="X29" s="33"/>
      <c r="Y29" s="208"/>
      <c r="Z29" s="208"/>
      <c r="AA29" s="208"/>
      <c r="AB29" s="170" t="s">
        <v>50</v>
      </c>
      <c r="AC29" s="171"/>
      <c r="AD29" s="172"/>
    </row>
    <row r="30" spans="2:30" ht="21" customHeight="1">
      <c r="B30" s="18">
        <f t="shared" si="14"/>
        <v>41260</v>
      </c>
      <c r="C30" s="21"/>
      <c r="D30" s="21"/>
      <c r="E30" s="21"/>
      <c r="F30" s="21"/>
      <c r="G30" s="119">
        <f t="shared" si="6"/>
        <v>0</v>
      </c>
      <c r="H30" s="90">
        <f t="shared" si="7"/>
        <v>0</v>
      </c>
      <c r="I30" s="119">
        <f t="shared" si="8"/>
        <v>0</v>
      </c>
      <c r="J30" s="90">
        <f t="shared" si="9"/>
        <v>0</v>
      </c>
      <c r="K30" s="121">
        <f t="shared" si="10"/>
        <v>0</v>
      </c>
      <c r="L30" s="91">
        <f t="shared" si="11"/>
        <v>0</v>
      </c>
      <c r="M30" s="107"/>
      <c r="N30" s="112">
        <f t="shared" si="12"/>
        <v>0</v>
      </c>
      <c r="O30" s="112">
        <f t="shared" si="0"/>
        <v>0</v>
      </c>
      <c r="P30" s="112">
        <f t="shared" si="1"/>
        <v>0</v>
      </c>
      <c r="Q30" s="112">
        <f t="shared" si="2"/>
        <v>0</v>
      </c>
      <c r="R30" s="112">
        <f t="shared" si="3"/>
        <v>0</v>
      </c>
      <c r="S30" s="112">
        <f t="shared" si="13"/>
        <v>0</v>
      </c>
      <c r="T30" s="112">
        <f t="shared" si="4"/>
        <v>0</v>
      </c>
      <c r="U30" s="112">
        <f t="shared" si="5"/>
        <v>0</v>
      </c>
      <c r="V30" s="9"/>
      <c r="W30" s="32"/>
      <c r="X30" s="33"/>
      <c r="Y30" s="208"/>
      <c r="Z30" s="208"/>
      <c r="AA30" s="208"/>
      <c r="AB30" s="173"/>
      <c r="AC30" s="174"/>
      <c r="AD30" s="175"/>
    </row>
    <row r="31" spans="2:30" ht="21" customHeight="1">
      <c r="B31" s="18">
        <f t="shared" si="14"/>
        <v>41261</v>
      </c>
      <c r="C31" s="21"/>
      <c r="D31" s="21"/>
      <c r="E31" s="21"/>
      <c r="F31" s="21"/>
      <c r="G31" s="119">
        <f t="shared" si="6"/>
        <v>0</v>
      </c>
      <c r="H31" s="90">
        <f t="shared" si="7"/>
        <v>0</v>
      </c>
      <c r="I31" s="119">
        <f t="shared" si="8"/>
        <v>0</v>
      </c>
      <c r="J31" s="90">
        <f t="shared" si="9"/>
        <v>0</v>
      </c>
      <c r="K31" s="121">
        <f t="shared" si="10"/>
        <v>0</v>
      </c>
      <c r="L31" s="91">
        <f t="shared" si="11"/>
        <v>0</v>
      </c>
      <c r="M31" s="107"/>
      <c r="N31" s="112">
        <f t="shared" si="12"/>
        <v>0</v>
      </c>
      <c r="O31" s="112">
        <f t="shared" si="0"/>
        <v>0</v>
      </c>
      <c r="P31" s="112">
        <f t="shared" si="1"/>
        <v>0</v>
      </c>
      <c r="Q31" s="112">
        <f t="shared" si="2"/>
        <v>0</v>
      </c>
      <c r="R31" s="112">
        <f t="shared" si="3"/>
        <v>0</v>
      </c>
      <c r="S31" s="112">
        <f t="shared" si="13"/>
        <v>0</v>
      </c>
      <c r="T31" s="112">
        <f t="shared" si="4"/>
        <v>0</v>
      </c>
      <c r="U31" s="112">
        <f t="shared" si="5"/>
        <v>0</v>
      </c>
      <c r="V31" s="9"/>
      <c r="W31" s="32"/>
      <c r="X31" s="33"/>
      <c r="Y31" s="208"/>
      <c r="Z31" s="208"/>
      <c r="AA31" s="208"/>
      <c r="AB31" s="61" t="s">
        <v>39</v>
      </c>
      <c r="AC31" s="65">
        <f>IF([0]!HL_3_Koenige_1=""," ",[0]!HL_3_Koenige_1)</f>
        <v>40914</v>
      </c>
      <c r="AD31" s="53">
        <v>125</v>
      </c>
    </row>
    <row r="32" spans="2:30" ht="21" customHeight="1">
      <c r="B32" s="18">
        <f t="shared" si="14"/>
        <v>41262</v>
      </c>
      <c r="C32" s="21"/>
      <c r="D32" s="21"/>
      <c r="E32" s="21"/>
      <c r="F32" s="21"/>
      <c r="G32" s="119">
        <f t="shared" si="6"/>
        <v>0</v>
      </c>
      <c r="H32" s="90">
        <f t="shared" si="7"/>
        <v>0</v>
      </c>
      <c r="I32" s="119">
        <f t="shared" si="8"/>
        <v>0</v>
      </c>
      <c r="J32" s="90">
        <f t="shared" si="9"/>
        <v>0</v>
      </c>
      <c r="K32" s="121">
        <f t="shared" si="10"/>
        <v>0</v>
      </c>
      <c r="L32" s="91">
        <f t="shared" si="11"/>
        <v>0</v>
      </c>
      <c r="M32" s="107"/>
      <c r="N32" s="112">
        <f t="shared" si="12"/>
        <v>0</v>
      </c>
      <c r="O32" s="112">
        <f t="shared" si="0"/>
        <v>0</v>
      </c>
      <c r="P32" s="112">
        <f t="shared" si="1"/>
        <v>0</v>
      </c>
      <c r="Q32" s="112">
        <f t="shared" si="2"/>
        <v>0</v>
      </c>
      <c r="R32" s="112">
        <f t="shared" si="3"/>
        <v>0</v>
      </c>
      <c r="S32" s="112">
        <f t="shared" si="13"/>
        <v>0</v>
      </c>
      <c r="T32" s="112">
        <f t="shared" si="4"/>
        <v>0</v>
      </c>
      <c r="U32" s="112">
        <f t="shared" si="5"/>
        <v>0</v>
      </c>
      <c r="V32" s="9"/>
      <c r="W32" s="32"/>
      <c r="X32" s="33"/>
      <c r="Y32" s="208"/>
      <c r="Z32" s="208"/>
      <c r="AA32" s="208"/>
      <c r="AB32" s="57" t="s">
        <v>40</v>
      </c>
      <c r="AC32" s="66">
        <f>IF([0]!Fronleichnam_1=""," ",[0]!Fronleichnam_1)</f>
        <v>41067</v>
      </c>
      <c r="AD32" s="56">
        <v>125</v>
      </c>
    </row>
    <row r="33" spans="2:30" ht="21" customHeight="1">
      <c r="B33" s="18">
        <f t="shared" si="14"/>
        <v>41263</v>
      </c>
      <c r="C33" s="21"/>
      <c r="D33" s="21"/>
      <c r="E33" s="21"/>
      <c r="F33" s="21"/>
      <c r="G33" s="119">
        <f t="shared" si="6"/>
        <v>0</v>
      </c>
      <c r="H33" s="90">
        <f t="shared" si="7"/>
        <v>0</v>
      </c>
      <c r="I33" s="119">
        <f t="shared" si="8"/>
        <v>0</v>
      </c>
      <c r="J33" s="90">
        <f t="shared" si="9"/>
        <v>0</v>
      </c>
      <c r="K33" s="121">
        <f t="shared" si="10"/>
        <v>0</v>
      </c>
      <c r="L33" s="91">
        <f t="shared" si="11"/>
        <v>0</v>
      </c>
      <c r="M33" s="107"/>
      <c r="N33" s="112">
        <f t="shared" si="12"/>
        <v>0</v>
      </c>
      <c r="O33" s="112">
        <f t="shared" si="0"/>
        <v>0</v>
      </c>
      <c r="P33" s="112">
        <f t="shared" si="1"/>
        <v>0</v>
      </c>
      <c r="Q33" s="112">
        <f t="shared" si="2"/>
        <v>0</v>
      </c>
      <c r="R33" s="112">
        <f t="shared" si="3"/>
        <v>0</v>
      </c>
      <c r="S33" s="112">
        <f t="shared" si="13"/>
        <v>0</v>
      </c>
      <c r="T33" s="112">
        <f t="shared" si="4"/>
        <v>0</v>
      </c>
      <c r="U33" s="112">
        <f t="shared" si="5"/>
        <v>0</v>
      </c>
      <c r="V33" s="9"/>
      <c r="W33" s="32"/>
      <c r="X33" s="33"/>
      <c r="Y33" s="208"/>
      <c r="Z33" s="208"/>
      <c r="AA33" s="208"/>
      <c r="AB33" s="57" t="s">
        <v>46</v>
      </c>
      <c r="AC33" s="66">
        <f>IF([0]!Friedensfest_1=""," ",[0]!Friedensfest_1)</f>
        <v>41129</v>
      </c>
      <c r="AD33" s="56">
        <v>125</v>
      </c>
    </row>
    <row r="34" spans="2:30" ht="21" customHeight="1">
      <c r="B34" s="18">
        <f t="shared" si="14"/>
        <v>41264</v>
      </c>
      <c r="C34" s="21"/>
      <c r="D34" s="21"/>
      <c r="E34" s="21"/>
      <c r="F34" s="21"/>
      <c r="G34" s="119">
        <f t="shared" si="6"/>
        <v>0</v>
      </c>
      <c r="H34" s="90">
        <f t="shared" si="7"/>
        <v>0</v>
      </c>
      <c r="I34" s="119">
        <f t="shared" si="8"/>
        <v>0</v>
      </c>
      <c r="J34" s="90">
        <f t="shared" si="9"/>
        <v>0</v>
      </c>
      <c r="K34" s="121">
        <f t="shared" si="10"/>
        <v>0</v>
      </c>
      <c r="L34" s="121">
        <f t="shared" si="11"/>
        <v>0</v>
      </c>
      <c r="M34" s="107"/>
      <c r="N34" s="112">
        <f t="shared" si="12"/>
        <v>0</v>
      </c>
      <c r="O34" s="112">
        <f t="shared" si="0"/>
        <v>0</v>
      </c>
      <c r="P34" s="112">
        <f t="shared" si="1"/>
        <v>0</v>
      </c>
      <c r="Q34" s="112">
        <f t="shared" si="2"/>
        <v>0</v>
      </c>
      <c r="R34" s="112">
        <f t="shared" si="3"/>
        <v>0</v>
      </c>
      <c r="S34" s="112">
        <f t="shared" si="13"/>
        <v>0</v>
      </c>
      <c r="T34" s="112">
        <f t="shared" si="4"/>
        <v>0</v>
      </c>
      <c r="U34" s="112">
        <f t="shared" si="5"/>
        <v>0</v>
      </c>
      <c r="V34" s="9"/>
      <c r="W34" s="32"/>
      <c r="X34" s="33"/>
      <c r="Y34" s="208"/>
      <c r="Z34" s="208"/>
      <c r="AA34" s="208"/>
      <c r="AB34" s="57" t="s">
        <v>41</v>
      </c>
      <c r="AC34" s="66">
        <f>IF([0]!Maria_Himmelfahrt_1=""," ",[0]!Maria_Himmelfahrt_1)</f>
        <v>41136</v>
      </c>
      <c r="AD34" s="56">
        <v>125</v>
      </c>
    </row>
    <row r="35" spans="2:30" ht="21" customHeight="1">
      <c r="B35" s="18">
        <f t="shared" si="14"/>
        <v>41265</v>
      </c>
      <c r="C35" s="21"/>
      <c r="D35" s="21"/>
      <c r="E35" s="21"/>
      <c r="F35" s="21"/>
      <c r="G35" s="119">
        <f t="shared" si="6"/>
        <v>0</v>
      </c>
      <c r="H35" s="90">
        <f t="shared" si="7"/>
        <v>0</v>
      </c>
      <c r="I35" s="119">
        <f t="shared" si="8"/>
        <v>0</v>
      </c>
      <c r="J35" s="90">
        <f t="shared" si="9"/>
        <v>0</v>
      </c>
      <c r="K35" s="121">
        <f t="shared" si="10"/>
        <v>0</v>
      </c>
      <c r="L35" s="91">
        <f t="shared" si="11"/>
        <v>0</v>
      </c>
      <c r="M35" s="107"/>
      <c r="N35" s="112">
        <f t="shared" si="12"/>
        <v>0</v>
      </c>
      <c r="O35" s="112">
        <f t="shared" si="0"/>
        <v>0</v>
      </c>
      <c r="P35" s="112">
        <f t="shared" si="1"/>
        <v>0</v>
      </c>
      <c r="Q35" s="112">
        <f t="shared" si="2"/>
        <v>0</v>
      </c>
      <c r="R35" s="112">
        <f t="shared" si="3"/>
        <v>0</v>
      </c>
      <c r="S35" s="112">
        <f t="shared" si="13"/>
        <v>1</v>
      </c>
      <c r="T35" s="112">
        <f t="shared" si="4"/>
        <v>0</v>
      </c>
      <c r="U35" s="112">
        <f t="shared" si="5"/>
        <v>0</v>
      </c>
      <c r="V35" s="9"/>
      <c r="W35" s="32"/>
      <c r="X35" s="33"/>
      <c r="Y35" s="208"/>
      <c r="Z35" s="208"/>
      <c r="AA35" s="208"/>
      <c r="AB35" s="57" t="s">
        <v>45</v>
      </c>
      <c r="AC35" s="67">
        <f>IF([0]!Refomationstag_1=""," ",[0]!Refomationstag_1)</f>
        <v>41213</v>
      </c>
      <c r="AD35" s="62">
        <v>125</v>
      </c>
    </row>
    <row r="36" spans="2:30" ht="21" customHeight="1">
      <c r="B36" s="18">
        <f t="shared" si="14"/>
        <v>41266</v>
      </c>
      <c r="C36" s="21"/>
      <c r="D36" s="21"/>
      <c r="E36" s="21"/>
      <c r="F36" s="21"/>
      <c r="G36" s="119">
        <f t="shared" si="6"/>
        <v>0</v>
      </c>
      <c r="H36" s="90">
        <f t="shared" si="7"/>
        <v>0</v>
      </c>
      <c r="I36" s="119">
        <f t="shared" si="8"/>
        <v>0</v>
      </c>
      <c r="J36" s="90">
        <f t="shared" si="9"/>
        <v>0</v>
      </c>
      <c r="K36" s="91">
        <f t="shared" si="10"/>
        <v>0</v>
      </c>
      <c r="L36" s="91">
        <f t="shared" si="11"/>
        <v>0</v>
      </c>
      <c r="M36" s="107"/>
      <c r="N36" s="112">
        <f t="shared" si="12"/>
        <v>1</v>
      </c>
      <c r="O36" s="112">
        <f t="shared" si="0"/>
        <v>0</v>
      </c>
      <c r="P36" s="112">
        <f t="shared" si="1"/>
        <v>0</v>
      </c>
      <c r="Q36" s="112">
        <f t="shared" si="2"/>
        <v>0</v>
      </c>
      <c r="R36" s="112">
        <f t="shared" si="3"/>
        <v>0</v>
      </c>
      <c r="S36" s="112">
        <f t="shared" si="13"/>
        <v>0</v>
      </c>
      <c r="T36" s="112">
        <f t="shared" si="4"/>
        <v>0</v>
      </c>
      <c r="U36" s="112">
        <f t="shared" si="5"/>
        <v>0</v>
      </c>
      <c r="V36" s="9"/>
      <c r="W36" s="49"/>
      <c r="X36" s="33"/>
      <c r="Y36" s="208"/>
      <c r="Z36" s="208"/>
      <c r="AA36" s="208"/>
      <c r="AB36" s="57" t="s">
        <v>42</v>
      </c>
      <c r="AC36" s="66">
        <f>IF([0]!Allerheiligen_1=""," ",[0]!Allerheiligen_1)</f>
        <v>41214</v>
      </c>
      <c r="AD36" s="56">
        <v>125</v>
      </c>
    </row>
    <row r="37" spans="2:30" ht="21" customHeight="1">
      <c r="B37" s="18">
        <f t="shared" si="14"/>
        <v>41267</v>
      </c>
      <c r="C37" s="21"/>
      <c r="D37" s="21"/>
      <c r="E37" s="21"/>
      <c r="F37" s="21"/>
      <c r="G37" s="119">
        <f t="shared" si="6"/>
        <v>0</v>
      </c>
      <c r="H37" s="90">
        <f t="shared" si="7"/>
        <v>0</v>
      </c>
      <c r="I37" s="119">
        <f t="shared" si="8"/>
        <v>0</v>
      </c>
      <c r="J37" s="90">
        <f t="shared" si="9"/>
        <v>0</v>
      </c>
      <c r="K37" s="121">
        <f t="shared" si="10"/>
        <v>0</v>
      </c>
      <c r="L37" s="91">
        <f t="shared" si="11"/>
        <v>0</v>
      </c>
      <c r="M37" s="107"/>
      <c r="N37" s="112">
        <f t="shared" si="12"/>
        <v>0</v>
      </c>
      <c r="O37" s="112">
        <f t="shared" si="0"/>
        <v>0</v>
      </c>
      <c r="P37" s="112">
        <f t="shared" si="1"/>
        <v>0</v>
      </c>
      <c r="Q37" s="112">
        <f t="shared" si="2"/>
        <v>1</v>
      </c>
      <c r="R37" s="112">
        <f t="shared" si="3"/>
        <v>0</v>
      </c>
      <c r="S37" s="112">
        <f t="shared" si="13"/>
        <v>0</v>
      </c>
      <c r="T37" s="112">
        <f t="shared" si="4"/>
        <v>0</v>
      </c>
      <c r="U37" s="112">
        <f t="shared" si="5"/>
        <v>1</v>
      </c>
      <c r="V37" s="9"/>
      <c r="W37" s="49"/>
      <c r="X37" s="50"/>
      <c r="Y37" s="208"/>
      <c r="Z37" s="208"/>
      <c r="AA37" s="208"/>
      <c r="AB37" s="63" t="s">
        <v>47</v>
      </c>
      <c r="AC37" s="68">
        <f>IF([0]!Buss_Bettag_1=""," ",[0]!Buss_Bettag_1)</f>
        <v>41234</v>
      </c>
      <c r="AD37" s="64">
        <v>125</v>
      </c>
    </row>
    <row r="38" spans="2:31" ht="21" customHeight="1">
      <c r="B38" s="18">
        <f t="shared" si="14"/>
        <v>41268</v>
      </c>
      <c r="C38" s="21"/>
      <c r="D38" s="21"/>
      <c r="E38" s="21"/>
      <c r="F38" s="21"/>
      <c r="G38" s="119">
        <f t="shared" si="6"/>
        <v>0</v>
      </c>
      <c r="H38" s="90">
        <f t="shared" si="7"/>
        <v>0</v>
      </c>
      <c r="I38" s="119">
        <f t="shared" si="8"/>
        <v>0</v>
      </c>
      <c r="J38" s="90">
        <f t="shared" si="9"/>
        <v>0</v>
      </c>
      <c r="K38" s="121">
        <f t="shared" si="10"/>
        <v>0</v>
      </c>
      <c r="L38" s="91">
        <f t="shared" si="11"/>
        <v>0</v>
      </c>
      <c r="M38" s="107"/>
      <c r="N38" s="112">
        <f t="shared" si="12"/>
        <v>0</v>
      </c>
      <c r="O38" s="112">
        <f t="shared" si="0"/>
        <v>0</v>
      </c>
      <c r="P38" s="112">
        <f t="shared" si="1"/>
        <v>1</v>
      </c>
      <c r="Q38" s="112">
        <f t="shared" si="2"/>
        <v>0</v>
      </c>
      <c r="R38" s="112">
        <f t="shared" si="3"/>
        <v>0</v>
      </c>
      <c r="S38" s="112">
        <f t="shared" si="13"/>
        <v>0</v>
      </c>
      <c r="T38" s="112">
        <f t="shared" si="4"/>
        <v>0</v>
      </c>
      <c r="U38" s="112">
        <f t="shared" si="5"/>
        <v>1</v>
      </c>
      <c r="V38" s="9"/>
      <c r="W38" s="49"/>
      <c r="X38" s="33"/>
      <c r="Y38" s="208"/>
      <c r="Z38" s="208"/>
      <c r="AA38" s="208"/>
      <c r="AB38" s="74" t="s">
        <v>2</v>
      </c>
      <c r="AC38" s="75">
        <f>IF([0]!Ostersonntag_1=""," ",[0]!Ostersonntag_1)</f>
        <v>41007</v>
      </c>
      <c r="AD38" s="76">
        <v>125</v>
      </c>
      <c r="AE38" s="79"/>
    </row>
    <row r="39" spans="2:30" ht="21" customHeight="1">
      <c r="B39" s="18">
        <f t="shared" si="14"/>
        <v>41269</v>
      </c>
      <c r="C39" s="21"/>
      <c r="D39" s="21"/>
      <c r="E39" s="21"/>
      <c r="F39" s="21"/>
      <c r="G39" s="119">
        <f t="shared" si="6"/>
        <v>0</v>
      </c>
      <c r="H39" s="90">
        <f t="shared" si="7"/>
        <v>0</v>
      </c>
      <c r="I39" s="119">
        <f t="shared" si="8"/>
        <v>0</v>
      </c>
      <c r="J39" s="90">
        <f t="shared" si="9"/>
        <v>0</v>
      </c>
      <c r="K39" s="121">
        <f t="shared" si="10"/>
        <v>0</v>
      </c>
      <c r="L39" s="91">
        <f t="shared" si="11"/>
        <v>0</v>
      </c>
      <c r="M39" s="107"/>
      <c r="N39" s="112">
        <f t="shared" si="12"/>
        <v>0</v>
      </c>
      <c r="O39" s="112">
        <f t="shared" si="0"/>
        <v>0</v>
      </c>
      <c r="P39" s="112">
        <f t="shared" si="1"/>
        <v>1</v>
      </c>
      <c r="Q39" s="112">
        <f t="shared" si="2"/>
        <v>0</v>
      </c>
      <c r="R39" s="112">
        <f t="shared" si="3"/>
        <v>0</v>
      </c>
      <c r="S39" s="112">
        <f t="shared" si="13"/>
        <v>0</v>
      </c>
      <c r="T39" s="112">
        <f t="shared" si="4"/>
        <v>0</v>
      </c>
      <c r="U39" s="112">
        <f t="shared" si="5"/>
        <v>0</v>
      </c>
      <c r="V39" s="9"/>
      <c r="W39" s="32"/>
      <c r="X39" s="33"/>
      <c r="Y39" s="208"/>
      <c r="Z39" s="208"/>
      <c r="AA39" s="208"/>
      <c r="AB39" s="77" t="s">
        <v>51</v>
      </c>
      <c r="AC39" s="78">
        <f>IF([0]!Pfingstsonntag_1=""," ",[0]!Pfingstsonntag_1)</f>
        <v>41056</v>
      </c>
      <c r="AD39" s="76">
        <v>125</v>
      </c>
    </row>
    <row r="40" spans="2:30" ht="21" customHeight="1">
      <c r="B40" s="18">
        <f t="shared" si="14"/>
        <v>41270</v>
      </c>
      <c r="C40" s="21"/>
      <c r="D40" s="21"/>
      <c r="E40" s="21"/>
      <c r="F40" s="21"/>
      <c r="G40" s="119">
        <f t="shared" si="6"/>
        <v>0</v>
      </c>
      <c r="H40" s="90">
        <f t="shared" si="7"/>
        <v>0</v>
      </c>
      <c r="I40" s="119">
        <f t="shared" si="8"/>
        <v>0</v>
      </c>
      <c r="J40" s="90">
        <f t="shared" si="9"/>
        <v>0</v>
      </c>
      <c r="K40" s="121">
        <f t="shared" si="10"/>
        <v>0</v>
      </c>
      <c r="L40" s="91">
        <f t="shared" si="11"/>
        <v>0</v>
      </c>
      <c r="M40" s="107"/>
      <c r="N40" s="112">
        <f t="shared" si="12"/>
        <v>0</v>
      </c>
      <c r="O40" s="112">
        <f t="shared" si="0"/>
        <v>0</v>
      </c>
      <c r="P40" s="112">
        <f t="shared" si="1"/>
        <v>0</v>
      </c>
      <c r="Q40" s="112">
        <f t="shared" si="2"/>
        <v>0</v>
      </c>
      <c r="R40" s="112">
        <f t="shared" si="3"/>
        <v>0</v>
      </c>
      <c r="S40" s="112">
        <f t="shared" si="13"/>
        <v>0</v>
      </c>
      <c r="T40" s="112">
        <f t="shared" si="4"/>
        <v>0</v>
      </c>
      <c r="U40" s="112">
        <f t="shared" si="5"/>
        <v>0</v>
      </c>
      <c r="V40" s="9"/>
      <c r="W40" s="32"/>
      <c r="X40" s="33"/>
      <c r="Y40" s="208"/>
      <c r="Z40" s="208"/>
      <c r="AA40" s="208"/>
      <c r="AB40" s="80"/>
      <c r="AC40" s="79"/>
      <c r="AD40" s="79"/>
    </row>
    <row r="41" spans="2:30" ht="21" customHeight="1">
      <c r="B41" s="18">
        <f t="shared" si="14"/>
        <v>41271</v>
      </c>
      <c r="C41" s="21"/>
      <c r="D41" s="21"/>
      <c r="E41" s="21"/>
      <c r="F41" s="21"/>
      <c r="G41" s="119">
        <f t="shared" si="6"/>
        <v>0</v>
      </c>
      <c r="H41" s="90">
        <f t="shared" si="7"/>
        <v>0</v>
      </c>
      <c r="I41" s="119">
        <f t="shared" si="8"/>
        <v>0</v>
      </c>
      <c r="J41" s="90">
        <f t="shared" si="9"/>
        <v>0</v>
      </c>
      <c r="K41" s="121">
        <f t="shared" si="10"/>
        <v>0</v>
      </c>
      <c r="L41" s="91">
        <f t="shared" si="11"/>
        <v>0</v>
      </c>
      <c r="M41" s="107"/>
      <c r="N41" s="112">
        <f t="shared" si="12"/>
        <v>0</v>
      </c>
      <c r="O41" s="112">
        <f t="shared" si="0"/>
        <v>0</v>
      </c>
      <c r="P41" s="112">
        <f t="shared" si="1"/>
        <v>0</v>
      </c>
      <c r="Q41" s="112">
        <f t="shared" si="2"/>
        <v>0</v>
      </c>
      <c r="R41" s="112">
        <f t="shared" si="3"/>
        <v>0</v>
      </c>
      <c r="S41" s="112">
        <f t="shared" si="13"/>
        <v>0</v>
      </c>
      <c r="T41" s="112">
        <f t="shared" si="4"/>
        <v>0</v>
      </c>
      <c r="U41" s="112">
        <f t="shared" si="5"/>
        <v>0</v>
      </c>
      <c r="V41" s="9"/>
      <c r="W41" s="32"/>
      <c r="X41" s="33"/>
      <c r="Y41" s="208"/>
      <c r="Z41" s="208"/>
      <c r="AA41" s="208"/>
      <c r="AB41" s="79"/>
      <c r="AC41" s="79"/>
      <c r="AD41" s="79"/>
    </row>
    <row r="42" spans="2:30" ht="21" customHeight="1">
      <c r="B42" s="18">
        <f t="shared" si="14"/>
        <v>41272</v>
      </c>
      <c r="C42" s="21"/>
      <c r="D42" s="21"/>
      <c r="E42" s="21"/>
      <c r="F42" s="21"/>
      <c r="G42" s="119">
        <f t="shared" si="6"/>
        <v>0</v>
      </c>
      <c r="H42" s="90">
        <f t="shared" si="7"/>
        <v>0</v>
      </c>
      <c r="I42" s="119">
        <f t="shared" si="8"/>
        <v>0</v>
      </c>
      <c r="J42" s="90">
        <f t="shared" si="9"/>
        <v>0</v>
      </c>
      <c r="K42" s="121">
        <f t="shared" si="10"/>
        <v>0</v>
      </c>
      <c r="L42" s="91">
        <f t="shared" si="11"/>
        <v>0</v>
      </c>
      <c r="M42" s="107"/>
      <c r="N42" s="112">
        <f t="shared" si="12"/>
        <v>0</v>
      </c>
      <c r="O42" s="112">
        <f t="shared" si="0"/>
        <v>0</v>
      </c>
      <c r="P42" s="112">
        <f t="shared" si="1"/>
        <v>0</v>
      </c>
      <c r="Q42" s="112">
        <f t="shared" si="2"/>
        <v>0</v>
      </c>
      <c r="R42" s="112">
        <f t="shared" si="3"/>
        <v>0</v>
      </c>
      <c r="S42" s="112">
        <f t="shared" si="13"/>
        <v>1</v>
      </c>
      <c r="T42" s="112">
        <f t="shared" si="4"/>
        <v>0</v>
      </c>
      <c r="U42" s="112">
        <f t="shared" si="5"/>
        <v>0</v>
      </c>
      <c r="V42" s="9"/>
      <c r="W42" s="32"/>
      <c r="X42" s="33"/>
      <c r="Y42" s="208"/>
      <c r="Z42" s="208"/>
      <c r="AA42" s="208"/>
      <c r="AB42" s="79"/>
      <c r="AC42" s="79"/>
      <c r="AD42" s="79"/>
    </row>
    <row r="43" spans="2:30" ht="21" customHeight="1">
      <c r="B43" s="18">
        <f t="shared" si="14"/>
        <v>41273</v>
      </c>
      <c r="C43" s="21"/>
      <c r="D43" s="21"/>
      <c r="E43" s="21"/>
      <c r="F43" s="21"/>
      <c r="G43" s="119">
        <f t="shared" si="6"/>
        <v>0</v>
      </c>
      <c r="H43" s="90">
        <f t="shared" si="7"/>
        <v>0</v>
      </c>
      <c r="I43" s="119">
        <f t="shared" si="8"/>
        <v>0</v>
      </c>
      <c r="J43" s="90">
        <f t="shared" si="9"/>
        <v>0</v>
      </c>
      <c r="K43" s="121">
        <f t="shared" si="10"/>
        <v>0</v>
      </c>
      <c r="L43" s="91">
        <f t="shared" si="11"/>
        <v>0</v>
      </c>
      <c r="M43" s="107"/>
      <c r="N43" s="112">
        <f t="shared" si="12"/>
        <v>1</v>
      </c>
      <c r="O43" s="112">
        <f t="shared" si="0"/>
        <v>0</v>
      </c>
      <c r="P43" s="112">
        <f t="shared" si="1"/>
        <v>0</v>
      </c>
      <c r="Q43" s="112">
        <f t="shared" si="2"/>
        <v>0</v>
      </c>
      <c r="R43" s="112">
        <f t="shared" si="3"/>
        <v>0</v>
      </c>
      <c r="S43" s="112">
        <f t="shared" si="13"/>
        <v>0</v>
      </c>
      <c r="T43" s="112">
        <f t="shared" si="4"/>
        <v>0</v>
      </c>
      <c r="U43" s="112">
        <f t="shared" si="5"/>
        <v>0</v>
      </c>
      <c r="V43" s="9"/>
      <c r="W43" s="32"/>
      <c r="X43" s="33"/>
      <c r="Y43" s="208"/>
      <c r="Z43" s="208"/>
      <c r="AA43" s="208"/>
      <c r="AB43" s="79"/>
      <c r="AC43" s="79"/>
      <c r="AD43" s="79"/>
    </row>
    <row r="44" spans="2:30" ht="21" customHeight="1">
      <c r="B44" s="19">
        <f t="shared" si="14"/>
        <v>41274</v>
      </c>
      <c r="C44" s="96"/>
      <c r="D44" s="96"/>
      <c r="E44" s="96"/>
      <c r="F44" s="96"/>
      <c r="G44" s="93">
        <f t="shared" si="6"/>
        <v>0</v>
      </c>
      <c r="H44" s="93">
        <f t="shared" si="7"/>
        <v>0</v>
      </c>
      <c r="I44" s="93">
        <f t="shared" si="8"/>
        <v>0</v>
      </c>
      <c r="J44" s="93">
        <f t="shared" si="9"/>
        <v>0</v>
      </c>
      <c r="K44" s="94">
        <f t="shared" si="10"/>
        <v>0</v>
      </c>
      <c r="L44" s="94">
        <f t="shared" si="11"/>
        <v>0</v>
      </c>
      <c r="M44" s="107"/>
      <c r="N44" s="112">
        <f t="shared" si="12"/>
        <v>0</v>
      </c>
      <c r="O44" s="112">
        <f t="shared" si="0"/>
        <v>0</v>
      </c>
      <c r="P44" s="112">
        <f t="shared" si="1"/>
        <v>0</v>
      </c>
      <c r="Q44" s="112">
        <f t="shared" si="2"/>
        <v>0</v>
      </c>
      <c r="R44" s="112">
        <f t="shared" si="3"/>
        <v>1</v>
      </c>
      <c r="S44" s="112">
        <f t="shared" si="13"/>
        <v>0</v>
      </c>
      <c r="T44" s="112">
        <f t="shared" si="4"/>
        <v>1</v>
      </c>
      <c r="U44" s="112">
        <f t="shared" si="5"/>
        <v>0</v>
      </c>
      <c r="V44" s="9"/>
      <c r="W44" s="34"/>
      <c r="X44" s="35"/>
      <c r="Y44" s="208"/>
      <c r="Z44" s="208"/>
      <c r="AA44" s="208"/>
      <c r="AB44" s="79"/>
      <c r="AC44" s="79"/>
      <c r="AD44" s="79"/>
    </row>
    <row r="45" spans="2:27" ht="21" customHeight="1">
      <c r="B45" s="43" t="s">
        <v>33</v>
      </c>
      <c r="C45" s="44"/>
      <c r="D45" s="44"/>
      <c r="E45" s="44"/>
      <c r="F45" s="44"/>
      <c r="G45" s="85">
        <f aca="true" t="shared" si="15" ref="G45:L45">SUM(G14:G44)</f>
        <v>0</v>
      </c>
      <c r="H45" s="45">
        <f t="shared" si="15"/>
        <v>0</v>
      </c>
      <c r="I45" s="85">
        <f t="shared" si="15"/>
        <v>0</v>
      </c>
      <c r="J45" s="45">
        <f t="shared" si="15"/>
        <v>0</v>
      </c>
      <c r="K45" s="85">
        <f t="shared" si="15"/>
        <v>0</v>
      </c>
      <c r="L45" s="122">
        <f t="shared" si="15"/>
        <v>0</v>
      </c>
      <c r="M45" s="108"/>
      <c r="N45" s="108"/>
      <c r="O45" s="108"/>
      <c r="P45" s="108"/>
      <c r="Q45" s="108"/>
      <c r="R45" s="108"/>
      <c r="S45" s="108"/>
      <c r="T45" s="108"/>
      <c r="U45" s="108"/>
      <c r="V45" s="11"/>
      <c r="W45" s="41" t="s">
        <v>32</v>
      </c>
      <c r="X45" s="42">
        <f>SUM(X14:X44)</f>
        <v>0</v>
      </c>
      <c r="Y45" s="208"/>
      <c r="Z45" s="208"/>
      <c r="AA45" s="208"/>
    </row>
    <row r="46" spans="2:27" ht="12" customHeight="1">
      <c r="B46" s="12"/>
      <c r="C46" s="13"/>
      <c r="D46" s="13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9"/>
      <c r="W46" s="15"/>
      <c r="X46" s="10"/>
      <c r="Y46" s="8"/>
      <c r="Z46" s="8"/>
      <c r="AA46" s="8"/>
    </row>
    <row r="47" spans="2:27" ht="12.7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</row>
    <row r="48" spans="2:27" ht="12.7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</row>
    <row r="49" spans="2:27" ht="12.7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</row>
    <row r="50" spans="2:27" ht="12.7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</row>
    <row r="51" spans="2:27" ht="12.7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</row>
    <row r="52" spans="2:27" ht="12.7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</row>
    <row r="53" spans="2:27" ht="12.7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</row>
    <row r="54" spans="2:27" ht="12.7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</row>
    <row r="55" spans="2:27" ht="12.7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</row>
  </sheetData>
  <sheetProtection password="C4B6" sheet="1" objects="1" scenarios="1"/>
  <mergeCells count="31">
    <mergeCell ref="B1:X1"/>
    <mergeCell ref="B2:X2"/>
    <mergeCell ref="B3:X3"/>
    <mergeCell ref="Y3:AA45"/>
    <mergeCell ref="B4:X4"/>
    <mergeCell ref="B5:C5"/>
    <mergeCell ref="D5:K5"/>
    <mergeCell ref="L5:X10"/>
    <mergeCell ref="B6:C6"/>
    <mergeCell ref="D6:K6"/>
    <mergeCell ref="B7:C7"/>
    <mergeCell ref="D7:K7"/>
    <mergeCell ref="B8:C8"/>
    <mergeCell ref="D8:K8"/>
    <mergeCell ref="B9:K9"/>
    <mergeCell ref="B10:C10"/>
    <mergeCell ref="D10:G10"/>
    <mergeCell ref="H10:I10"/>
    <mergeCell ref="J10:K10"/>
    <mergeCell ref="B11:X11"/>
    <mergeCell ref="B12:B13"/>
    <mergeCell ref="C12:D12"/>
    <mergeCell ref="E12:F12"/>
    <mergeCell ref="W12:X13"/>
    <mergeCell ref="AB12:AB13"/>
    <mergeCell ref="AC12:AC13"/>
    <mergeCell ref="AD12:AD13"/>
    <mergeCell ref="W14:X14"/>
    <mergeCell ref="AB27:AD28"/>
    <mergeCell ref="AB29:AD30"/>
    <mergeCell ref="B47:AA55"/>
  </mergeCells>
  <conditionalFormatting sqref="B14:B44">
    <cfRule type="expression" priority="4" dxfId="12" stopIfTrue="1">
      <formula>OR(WEEKDAY(B14)=7,WEEKDAY(B14)=1)</formula>
    </cfRule>
  </conditionalFormatting>
  <conditionalFormatting sqref="C14:C44">
    <cfRule type="expression" priority="5" dxfId="0" stopIfTrue="1">
      <formula>OR(WEEKDAY(B14)=7,WEEKDAY(B14)=1)</formula>
    </cfRule>
  </conditionalFormatting>
  <conditionalFormatting sqref="D14:D44">
    <cfRule type="expression" priority="6" dxfId="0" stopIfTrue="1">
      <formula>OR(WEEKDAY(B14)=7,WEEKDAY(B14)=1)</formula>
    </cfRule>
  </conditionalFormatting>
  <conditionalFormatting sqref="G14:G44">
    <cfRule type="expression" priority="7" dxfId="0" stopIfTrue="1">
      <formula>OR(WEEKDAY(B14)=7,WEEKDAY(B14)=1)</formula>
    </cfRule>
  </conditionalFormatting>
  <conditionalFormatting sqref="H14:H44">
    <cfRule type="expression" priority="8" dxfId="0" stopIfTrue="1">
      <formula>OR(WEEKDAY(B14)=7,WEEKDAY(B14)=1)</formula>
    </cfRule>
  </conditionalFormatting>
  <conditionalFormatting sqref="I14:I44">
    <cfRule type="expression" priority="9" dxfId="0" stopIfTrue="1">
      <formula>OR(WEEKDAY(B14)=7,WEEKDAY(B14)=1)</formula>
    </cfRule>
  </conditionalFormatting>
  <conditionalFormatting sqref="J14:J44">
    <cfRule type="expression" priority="10" dxfId="0" stopIfTrue="1">
      <formula>OR(WEEKDAY(B14)=7,WEEKDAY(B14)=1)</formula>
    </cfRule>
  </conditionalFormatting>
  <conditionalFormatting sqref="K14:K44">
    <cfRule type="expression" priority="11" dxfId="0" stopIfTrue="1">
      <formula>OR(WEEKDAY(B14)=7,WEEKDAY(B14)=1)</formula>
    </cfRule>
  </conditionalFormatting>
  <conditionalFormatting sqref="L14:M44">
    <cfRule type="expression" priority="12" dxfId="0" stopIfTrue="1">
      <formula>OR(WEEKDAY(B14)=7,WEEKDAY(B14)=1)</formula>
    </cfRule>
  </conditionalFormatting>
  <conditionalFormatting sqref="E14:E44">
    <cfRule type="expression" priority="3" dxfId="2" stopIfTrue="1">
      <formula>OR(WEEKDAY(B14)=7,WEEKDAY(B14)=1)</formula>
    </cfRule>
  </conditionalFormatting>
  <conditionalFormatting sqref="F14:F44">
    <cfRule type="expression" priority="2" dxfId="2" stopIfTrue="1">
      <formula>OR(WEEKDAY(B14)=7,WEEKDAY(B14)=1)</formula>
    </cfRule>
  </conditionalFormatting>
  <conditionalFormatting sqref="N14:N44">
    <cfRule type="expression" priority="207" dxfId="0" stopIfTrue="1">
      <formula>OR(WEEKDAY(C14)=7,WEEKDAY(C14)=1)</formula>
    </cfRule>
  </conditionalFormatting>
  <conditionalFormatting sqref="O14:U44">
    <cfRule type="expression" priority="1" dxfId="0" stopIfTrue="1">
      <formula>OR(WEEKDAY(D14)=7,WEEKDAY(D14)=1)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2" width="16.7109375" style="2" customWidth="1"/>
    <col min="13" max="13" width="4.140625" style="2" hidden="1" customWidth="1"/>
    <col min="14" max="14" width="11.57421875" style="2" hidden="1" customWidth="1"/>
    <col min="15" max="15" width="11.00390625" style="2" hidden="1" customWidth="1"/>
    <col min="16" max="16" width="11.28125" style="2" hidden="1" customWidth="1"/>
    <col min="17" max="17" width="8.7109375" style="2" hidden="1" customWidth="1"/>
    <col min="18" max="18" width="10.7109375" style="2" hidden="1" customWidth="1"/>
    <col min="19" max="19" width="10.00390625" style="2" hidden="1" customWidth="1"/>
    <col min="20" max="20" width="11.140625" style="2" hidden="1" customWidth="1"/>
    <col min="21" max="21" width="8.8515625" style="2" hidden="1" customWidth="1"/>
    <col min="22" max="22" width="1.7109375" style="2" customWidth="1"/>
    <col min="23" max="23" width="27.57421875" style="3" customWidth="1"/>
    <col min="24" max="24" width="19.57421875" style="4" customWidth="1"/>
    <col min="25" max="25" width="2.28125" style="2" customWidth="1"/>
    <col min="26" max="26" width="4.00390625" style="2" customWidth="1"/>
    <col min="27" max="27" width="1.28515625" style="2" customWidth="1"/>
    <col min="28" max="28" width="36.421875" style="2" customWidth="1"/>
    <col min="29" max="30" width="11.57421875" style="2" customWidth="1"/>
    <col min="31" max="16384" width="11.57421875" style="2" customWidth="1"/>
  </cols>
  <sheetData>
    <row r="1" spans="2:24" ht="15" customHeight="1">
      <c r="B1" s="191" t="str">
        <f>IF([0]!actualdate=""," ",[0]!actualdate)</f>
        <v>Letzte Aktualisierung: 22.05.2012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2:30" ht="42" customHeight="1">
      <c r="B2" s="193" t="s">
        <v>18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5"/>
      <c r="Y2" s="7"/>
      <c r="Z2" s="7"/>
      <c r="AA2" s="7"/>
      <c r="AB2" s="7"/>
      <c r="AC2" s="7"/>
      <c r="AD2" s="7"/>
    </row>
    <row r="3" spans="2:30" ht="16.5" customHeight="1"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5"/>
      <c r="Y3" s="208"/>
      <c r="Z3" s="208"/>
      <c r="AA3" s="208"/>
      <c r="AB3" s="5"/>
      <c r="AC3" s="5"/>
      <c r="AD3" s="7"/>
    </row>
    <row r="4" spans="2:30" ht="15" customHeight="1">
      <c r="B4" s="223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08"/>
      <c r="Z4" s="208"/>
      <c r="AA4" s="208"/>
      <c r="AB4" s="5"/>
      <c r="AC4" s="5"/>
      <c r="AD4" s="48"/>
    </row>
    <row r="5" spans="2:27" ht="21" customHeight="1">
      <c r="B5" s="168" t="s">
        <v>19</v>
      </c>
      <c r="C5" s="169"/>
      <c r="D5" s="196"/>
      <c r="E5" s="197"/>
      <c r="F5" s="197"/>
      <c r="G5" s="197"/>
      <c r="H5" s="197"/>
      <c r="I5" s="197"/>
      <c r="J5" s="197"/>
      <c r="K5" s="198"/>
      <c r="L5" s="144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6"/>
      <c r="Y5" s="208"/>
      <c r="Z5" s="208"/>
      <c r="AA5" s="208"/>
    </row>
    <row r="6" spans="2:27" ht="21" customHeight="1">
      <c r="B6" s="205" t="s">
        <v>21</v>
      </c>
      <c r="C6" s="206"/>
      <c r="D6" s="184"/>
      <c r="E6" s="185"/>
      <c r="F6" s="185"/>
      <c r="G6" s="199"/>
      <c r="H6" s="199"/>
      <c r="I6" s="199"/>
      <c r="J6" s="199"/>
      <c r="K6" s="200"/>
      <c r="L6" s="147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9"/>
      <c r="Y6" s="208"/>
      <c r="Z6" s="208"/>
      <c r="AA6" s="208"/>
    </row>
    <row r="7" spans="2:27" ht="21" customHeight="1">
      <c r="B7" s="216" t="s">
        <v>20</v>
      </c>
      <c r="C7" s="217"/>
      <c r="D7" s="201"/>
      <c r="E7" s="202"/>
      <c r="F7" s="202"/>
      <c r="G7" s="197"/>
      <c r="H7" s="197"/>
      <c r="I7" s="197"/>
      <c r="J7" s="197"/>
      <c r="K7" s="198"/>
      <c r="L7" s="147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9"/>
      <c r="Y7" s="208"/>
      <c r="Z7" s="208"/>
      <c r="AA7" s="208"/>
    </row>
    <row r="8" spans="2:27" ht="21" customHeight="1">
      <c r="B8" s="218" t="s">
        <v>22</v>
      </c>
      <c r="C8" s="219"/>
      <c r="D8" s="184"/>
      <c r="E8" s="185"/>
      <c r="F8" s="185"/>
      <c r="G8" s="186"/>
      <c r="H8" s="186"/>
      <c r="I8" s="186"/>
      <c r="J8" s="186"/>
      <c r="K8" s="186"/>
      <c r="L8" s="147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  <c r="Y8" s="208"/>
      <c r="Z8" s="208"/>
      <c r="AA8" s="208"/>
    </row>
    <row r="9" spans="2:27" ht="7.5" customHeight="1">
      <c r="B9" s="155"/>
      <c r="C9" s="156"/>
      <c r="D9" s="156"/>
      <c r="E9" s="156"/>
      <c r="F9" s="156"/>
      <c r="G9" s="156"/>
      <c r="H9" s="156"/>
      <c r="I9" s="156"/>
      <c r="J9" s="156"/>
      <c r="K9" s="156"/>
      <c r="L9" s="147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9"/>
      <c r="Y9" s="208"/>
      <c r="Z9" s="208"/>
      <c r="AA9" s="208"/>
    </row>
    <row r="10" spans="2:27" ht="21" customHeight="1">
      <c r="B10" s="209" t="s">
        <v>4</v>
      </c>
      <c r="C10" s="210"/>
      <c r="D10" s="211">
        <v>40940</v>
      </c>
      <c r="E10" s="212"/>
      <c r="F10" s="212"/>
      <c r="G10" s="213"/>
      <c r="H10" s="214" t="s">
        <v>5</v>
      </c>
      <c r="I10" s="215"/>
      <c r="J10" s="221">
        <v>10</v>
      </c>
      <c r="K10" s="222"/>
      <c r="L10" s="150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2"/>
      <c r="Y10" s="208"/>
      <c r="Z10" s="208"/>
      <c r="AA10" s="208"/>
    </row>
    <row r="11" spans="2:27" s="6" customFormat="1" ht="12.75" customHeight="1"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8"/>
      <c r="Z11" s="208"/>
      <c r="AA11" s="208"/>
    </row>
    <row r="12" spans="2:30" ht="21" customHeight="1">
      <c r="B12" s="189" t="s">
        <v>23</v>
      </c>
      <c r="C12" s="153" t="s">
        <v>36</v>
      </c>
      <c r="D12" s="154"/>
      <c r="E12" s="153" t="s">
        <v>37</v>
      </c>
      <c r="F12" s="220"/>
      <c r="G12" s="36" t="s">
        <v>26</v>
      </c>
      <c r="H12" s="36" t="s">
        <v>28</v>
      </c>
      <c r="I12" s="36" t="s">
        <v>28</v>
      </c>
      <c r="J12" s="36" t="s">
        <v>29</v>
      </c>
      <c r="K12" s="36" t="s">
        <v>30</v>
      </c>
      <c r="L12" s="37" t="s">
        <v>30</v>
      </c>
      <c r="M12" s="104"/>
      <c r="N12" s="109" t="s">
        <v>52</v>
      </c>
      <c r="O12" s="109" t="s">
        <v>53</v>
      </c>
      <c r="P12" s="110" t="s">
        <v>54</v>
      </c>
      <c r="Q12" s="111">
        <v>41267</v>
      </c>
      <c r="R12" s="111">
        <v>41274</v>
      </c>
      <c r="S12" s="110" t="s">
        <v>55</v>
      </c>
      <c r="T12" s="110" t="s">
        <v>56</v>
      </c>
      <c r="U12" s="110" t="s">
        <v>57</v>
      </c>
      <c r="V12" s="9"/>
      <c r="W12" s="159" t="s">
        <v>31</v>
      </c>
      <c r="X12" s="160"/>
      <c r="Y12" s="208"/>
      <c r="Z12" s="208"/>
      <c r="AA12" s="208"/>
      <c r="AB12" s="187" t="s">
        <v>44</v>
      </c>
      <c r="AC12" s="142">
        <f>YEAR(Beginndatum_1)</f>
        <v>2012</v>
      </c>
      <c r="AD12" s="157" t="s">
        <v>38</v>
      </c>
    </row>
    <row r="13" spans="2:30" ht="21" customHeight="1">
      <c r="B13" s="190"/>
      <c r="C13" s="47" t="s">
        <v>24</v>
      </c>
      <c r="D13" s="47" t="s">
        <v>25</v>
      </c>
      <c r="E13" s="47" t="s">
        <v>24</v>
      </c>
      <c r="F13" s="47" t="s">
        <v>25</v>
      </c>
      <c r="G13" s="38" t="s">
        <v>27</v>
      </c>
      <c r="H13" s="39">
        <v>0.25</v>
      </c>
      <c r="I13" s="39">
        <v>0.4</v>
      </c>
      <c r="J13" s="39">
        <v>0.5</v>
      </c>
      <c r="K13" s="39">
        <v>1.25</v>
      </c>
      <c r="L13" s="40">
        <v>1.5</v>
      </c>
      <c r="M13" s="105"/>
      <c r="N13" s="105"/>
      <c r="O13" s="105"/>
      <c r="P13" s="105"/>
      <c r="Q13" s="105"/>
      <c r="R13" s="105"/>
      <c r="S13" s="105"/>
      <c r="T13" s="105"/>
      <c r="U13" s="105"/>
      <c r="V13" s="9"/>
      <c r="W13" s="161"/>
      <c r="X13" s="162"/>
      <c r="Y13" s="208"/>
      <c r="Z13" s="208"/>
      <c r="AA13" s="208"/>
      <c r="AB13" s="188"/>
      <c r="AC13" s="143"/>
      <c r="AD13" s="158"/>
    </row>
    <row r="14" spans="2:30" ht="21" customHeight="1">
      <c r="B14" s="95">
        <f>Beginndatum_1</f>
        <v>40940</v>
      </c>
      <c r="C14" s="20"/>
      <c r="D14" s="20"/>
      <c r="E14" s="20"/>
      <c r="F14" s="46"/>
      <c r="G14" s="113">
        <f>IF(B14&lt;&gt;"",D14+IF(D14&lt;C14,1,0)-C14+F14+IF(F14&lt;E14,1,0)-E14,"")</f>
        <v>0</v>
      </c>
      <c r="H14" s="114">
        <f>IF(B14&lt;&gt;"",MAX(IF(AND(D14&lt;&gt;"",C14&lt;&gt;""),IF(D14&gt;IF(C14=1,0,C14),((MIN(D14,6/24)-MIN(IF(C14=1,0,C14),6/24))+(MAX(D14,20/24)-MAX(IF(C14=1,0,C14),20/24))),(1-MAX(C14,20/24)+MIN(D14,6/24))),0)+IF(AND(F14&lt;&gt;"",E14&lt;&gt;""),IF(F14&gt;IF(E14=1,0,E14),((MIN(F14,6/24)-MIN(IF(E14=1,0,E14),6/24))+(MAX(F14,20/24)-MAX(IF(E14=1,0,E14),20/24))),(1-MAX(E14,20/24)+MIN(F14,6/24))),0)-I14,0),"")</f>
        <v>0</v>
      </c>
      <c r="I14" s="115">
        <f>IF(B14&lt;&gt;"",IF(IF(C14=1,0,C14)&gt;D14,MIN(D14,4/24),0)+IF(IF(E14=1,0,E14)&gt;F14,MIN(F14,4/24),0),"")</f>
        <v>0</v>
      </c>
      <c r="J14" s="114">
        <f>IF(B14&lt;&gt;"",IF(AND(N14=1,O14=0,P14=0),G14-IF(OR(Q14=1,R14=1),(IF(IF(C14=1,0,C14)&gt;D14,1-MAX(C14,14/24)+D14,MAX(D14,14/24)-MAX(C14,14/24))+IF(IF(E14=1,0,E14)&gt;F14,1-MAX(E14,14/24)+F14,MAX(F14,14/24)-MAX(E14,14/24))),(IF(OR(T14=1,U14=1),IF(IF(C14=1,0,C14)&gt;D14,D14,0)+IF(IF(E14=1,0,E14)&gt;F14,F14,0),IF(IF(C14=1,0,C14)&gt;D14,MAX(D14,4/24)-4/24,0)+IF(IF(E14=1,0,E14)&gt;F14,MAX(F14,4/24)-4/24,0)))),0)+IF(AND(S14=1,T14=0,U14=0),IF(OR(N14=1,O14=1,P14=1,Q14=1,R14=1),(IF(C14&gt;D14,(MAX(D14,4/24)-(4/24)),0)+IF(E14&gt;F14,(MAX(F14,4/24)-(4/24)),0)),(IF(C14&gt;D14,D14,0)+IF(E14&gt;F14,F14,0))),0),"")</f>
        <v>0</v>
      </c>
      <c r="K14" s="116">
        <f>IF(B14&lt;&gt;"",IF(AND(OR(O14=1,R14=1),P14=0),G14-(IF(U14=1,IF(IF(C14=1,0,C14)&gt;D14,D14,0)+IF(IF(E14=1,0,E14)&gt;F14,F14,0),IF(IF(C14=1,0,C14)&gt;D14,MAX(D14,4/24)-4/24,0)+IF(IF(E14=1,0,E14)&gt;F14,MAX(F14,4/24)-4/24,0)))-IF(R14=1,(IF(IF(C14=1,0,C14)&gt;D14,14/24-MIN(IF(C14=1,0,C14),14/24),MIN(IF(D14=0,1,D14),14/24)-MIN(IF(C14=1,0,C14),14/24))+IF(IF(E14=1,0,E14)&gt;F14,14/24-MIN(IF(E14=1,0,E14),14/24),MIN(IF(F14=0,1,F14),14/24)-MIN(IF(E14=1,0,E14),14/24))),0),0)+IF(AND(T14=1,U14=0),IF(OR(O14=1,P14=1,Q14=1,R14=1),(IF(C14&gt;D14,(MAX(D14,4/24)-(4/24)),0)+IF(E14&gt;F14,(MAX(F14,4/24)-(4/24)),0)),(IF(C14&gt;D14,D14,0)+IF(E14&gt;F14,F14,0))),0),"")</f>
        <v>0</v>
      </c>
      <c r="L14" s="117">
        <f>IF(B14&lt;&gt;"",IF(OR(P14=1,Q14=1),G14-(IF(IF(C14=1,0,C14)&gt;D14,MAX(D14,4/24)-4/24,0)+IF(IF(E14=1,0,E14)&gt;F14,MAX(F14,4/24)-4/24,0))-IF(Q14=1,(IF(IF(C14=1,0,C14)&gt;D14,14/24-MIN(IF(C14=1,0,C14),14/24),MIN(IF(D14=0,1,D14),14/24)-MIN(IF(C14=1,0,C14),14/24))+IF(IF(E14=1,0,E14)&gt;F14,14/24-MIN(IF(E14=1,0,E14),14/24),MIN(IF(F14=0,1,F14),14/24)-MIN(IF(E14=1,0,E14),14/24))),0),0)+IF(U14=1,IF(OR(P14=1,Q14=1),(IF(C14&gt;D14,(MAX(D14,4/24)-(4/24)),0)+IF(E14&gt;F14,(MAX(F14,4/24)-(4/24)),0)),(IF(C14&gt;D14,D14,0)+IF(E14&gt;F14,F14,0))),0),"")</f>
        <v>0</v>
      </c>
      <c r="M14" s="106"/>
      <c r="N14" s="112">
        <f>IF(ISNUMBER(B14),IF(WEEKDAY(B14,1)=1,1,0),0)</f>
        <v>0</v>
      </c>
      <c r="O14" s="112">
        <f aca="true" t="shared" si="0" ref="O14:O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P14" s="112">
        <f aca="true" t="shared" si="1" ref="P14:P44">IF(ISNUMBER(B14),IF(OR(B14=Weihnachtstag_1_1,B14=Weihnachtstag_2_1,B14=Tag_der_Arbeit_1),1,0),0)</f>
        <v>0</v>
      </c>
      <c r="Q14" s="112">
        <f aca="true" t="shared" si="2" ref="Q14:Q44">IF(ISNUMBER(B14),IF(B14=Heiligabend_1,1,0),0)</f>
        <v>0</v>
      </c>
      <c r="R14" s="112">
        <f aca="true" t="shared" si="3" ref="R14:R44">IF(ISNUMBER(B14),IF(B14=Sylvester_1,1,0),0)</f>
        <v>0</v>
      </c>
      <c r="S14" s="112">
        <f>IF(ISNUMBER(B14),IF(WEEKDAY(B14+1,1)=1,1,0),0)</f>
        <v>0</v>
      </c>
      <c r="T14" s="112">
        <f aca="true" t="shared" si="4" ref="T14:T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U14" s="112">
        <f aca="true" t="shared" si="5" ref="U14:U44">IF(ISNUMBER(B14),IF(OR(B14+1=Weihnachtstag_1_1,B14+1=Weihnachtstag_2_1,B14+1=Tag_der_Arbeit_1),1,0),0)</f>
        <v>0</v>
      </c>
      <c r="V14" s="22"/>
      <c r="W14" s="182"/>
      <c r="X14" s="183"/>
      <c r="Y14" s="208"/>
      <c r="Z14" s="208"/>
      <c r="AA14" s="208"/>
      <c r="AB14" s="51" t="s">
        <v>0</v>
      </c>
      <c r="AC14" s="52">
        <f>DATE(AC12,1,1)</f>
        <v>40909</v>
      </c>
      <c r="AD14" s="53">
        <v>125</v>
      </c>
    </row>
    <row r="15" spans="2:30" ht="21" customHeight="1">
      <c r="B15" s="17">
        <f>IF(B14&lt;&gt;"",IF(MONTH(Beginndatum_1)=MONTH(B14+1),B14+1,""),"")</f>
        <v>40941</v>
      </c>
      <c r="C15" s="21"/>
      <c r="D15" s="21"/>
      <c r="E15" s="21"/>
      <c r="F15" s="21"/>
      <c r="G15" s="89">
        <f aca="true" t="shared" si="6" ref="G15:G44">IF(B15&lt;&gt;"",D15+IF(D15&lt;C15,1,0)-C15+F15+IF(F15&lt;E15,1,0)-E15,"")</f>
        <v>0</v>
      </c>
      <c r="H15" s="90">
        <f aca="true" t="shared" si="7" ref="H15:H44">IF(B15&lt;&gt;"",MAX(IF(AND(D15&lt;&gt;"",C15&lt;&gt;""),IF(D15&gt;IF(C15=1,0,C15),((MIN(D15,6/24)-MIN(IF(C15=1,0,C15),6/24))+(MAX(D15,20/24)-MAX(IF(C15=1,0,C15),20/24))),(1-MAX(C15,20/24)+MIN(D15,6/24))),0)+IF(AND(F15&lt;&gt;"",E15&lt;&gt;""),IF(F15&gt;IF(E15=1,0,E15),((MIN(F15,6/24)-MIN(IF(E15=1,0,E15),6/24))+(MAX(F15,20/24)-MAX(IF(E15=1,0,E15),20/24))),(1-MAX(E15,20/24)+MIN(F15,6/24))),0)-I15,0),"")</f>
        <v>0</v>
      </c>
      <c r="I15" s="100">
        <f aca="true" t="shared" si="8" ref="I15:I44">IF(B15&lt;&gt;"",IF(IF(C15=1,0,C15)&gt;D15,MIN(D15,4/24),0)+IF(IF(E15=1,0,E15)&gt;F15,MIN(F15,4/24),0),"")</f>
        <v>0</v>
      </c>
      <c r="J15" s="90">
        <f aca="true" t="shared" si="9" ref="J15:J44">IF(B15&lt;&gt;"",IF(AND(N15=1,O15=0,P15=0),G15-IF(OR(Q15=1,R15=1),(IF(IF(C15=1,0,C15)&gt;D15,1-MAX(C15,14/24)+D15,MAX(D15,14/24)-MAX(C15,14/24))+IF(IF(E15=1,0,E15)&gt;F15,1-MAX(E15,14/24)+F15,MAX(F15,14/24)-MAX(E15,14/24))),(IF(OR(T15=1,U15=1),IF(IF(C15=1,0,C15)&gt;D15,D15,0)+IF(IF(E15=1,0,E15)&gt;F15,F15,0),IF(IF(C15=1,0,C15)&gt;D15,MAX(D15,4/24)-4/24,0)+IF(IF(E15=1,0,E15)&gt;F15,MAX(F15,4/24)-4/24,0)))),0)+IF(AND(S15=1,T15=0,U15=0),IF(OR(N15=1,O15=1,P15=1,Q15=1,R15=1),(IF(C15&gt;D15,(MAX(D15,4/24)-(4/24)),0)+IF(E15&gt;F15,(MAX(F15,4/24)-(4/24)),0)),(IF(C15&gt;D15,D15,0)+IF(E15&gt;F15,F15,0))),0),"")</f>
        <v>0</v>
      </c>
      <c r="K15" s="101">
        <f aca="true" t="shared" si="10" ref="K15:K44">IF(B15&lt;&gt;"",IF(AND(OR(O15=1,R15=1),P15=0),G15-(IF(U15=1,IF(IF(C15=1,0,C15)&gt;D15,D15,0)+IF(IF(E15=1,0,E15)&gt;F15,F15,0),IF(IF(C15=1,0,C15)&gt;D15,MAX(D15,4/24)-4/24,0)+IF(IF(E15=1,0,E15)&gt;F15,MAX(F15,4/24)-4/24,0)))-IF(R15=1,(IF(IF(C15=1,0,C15)&gt;D15,14/24-MIN(IF(C15=1,0,C15),14/24),MIN(IF(D15=0,1,D15),14/24)-MIN(IF(C15=1,0,C15),14/24))+IF(IF(E15=1,0,E15)&gt;F15,14/24-MIN(IF(E15=1,0,E15),14/24),MIN(IF(F15=0,1,F15),14/24)-MIN(IF(E15=1,0,E15),14/24))),0),0)+IF(AND(T15=1,U15=0),IF(OR(O15=1,P15=1,Q15=1,R15=1),(IF(C15&gt;D15,(MAX(D15,4/24)-(4/24)),0)+IF(E15&gt;F15,(MAX(F15,4/24)-(4/24)),0)),(IF(C15&gt;D15,D15,0)+IF(E15&gt;F15,F15,0))),0),"")</f>
        <v>0</v>
      </c>
      <c r="L15" s="91">
        <f aca="true" t="shared" si="11" ref="L15:L44">IF(B15&lt;&gt;"",IF(OR(P15=1,Q15=1),G15-(IF(IF(C15=1,0,C15)&gt;D15,MAX(D15,4/24)-4/24,0)+IF(IF(E15=1,0,E15)&gt;F15,MAX(F15,4/24)-4/24,0))-IF(Q15=1,(IF(IF(C15=1,0,C15)&gt;D15,14/24-MIN(IF(C15=1,0,C15),14/24),MIN(IF(D15=0,1,D15),14/24)-MIN(IF(C15=1,0,C15),14/24))+IF(IF(E15=1,0,E15)&gt;F15,14/24-MIN(IF(E15=1,0,E15),14/24),MIN(IF(F15=0,1,F15),14/24)-MIN(IF(E15=1,0,E15),14/24))),0),0)+IF(U15=1,IF(OR(P15=1,Q15=1),(IF(C15&gt;D15,(MAX(D15,4/24)-(4/24)),0)+IF(E15&gt;F15,(MAX(F15,4/24)-(4/24)),0)),(IF(C15&gt;D15,D15,0)+IF(E15&gt;F15,F15,0))),0),"")</f>
        <v>0</v>
      </c>
      <c r="M15" s="107"/>
      <c r="N15" s="112">
        <f aca="true" t="shared" si="12" ref="N15:N44">IF(ISNUMBER(B15),IF(WEEKDAY(B15,1)=1,1,0),0)</f>
        <v>0</v>
      </c>
      <c r="O15" s="112">
        <f t="shared" si="0"/>
        <v>0</v>
      </c>
      <c r="P15" s="112">
        <f t="shared" si="1"/>
        <v>0</v>
      </c>
      <c r="Q15" s="112">
        <f t="shared" si="2"/>
        <v>0</v>
      </c>
      <c r="R15" s="112">
        <f t="shared" si="3"/>
        <v>0</v>
      </c>
      <c r="S15" s="112">
        <f aca="true" t="shared" si="13" ref="S15:S44">IF(ISNUMBER(B15),IF(WEEKDAY(B15+1,1)=1,1,0),0)</f>
        <v>0</v>
      </c>
      <c r="T15" s="112">
        <f t="shared" si="4"/>
        <v>0</v>
      </c>
      <c r="U15" s="112">
        <f t="shared" si="5"/>
        <v>0</v>
      </c>
      <c r="V15" s="9"/>
      <c r="W15" s="23" t="s">
        <v>17</v>
      </c>
      <c r="X15" s="24">
        <f>(Stunden_1*24)*Stundenlohn_1</f>
        <v>0</v>
      </c>
      <c r="Y15" s="208"/>
      <c r="Z15" s="208"/>
      <c r="AA15" s="208"/>
      <c r="AB15" s="54" t="s">
        <v>1</v>
      </c>
      <c r="AC15" s="55">
        <f>Ostersonntag_1-2</f>
        <v>41005</v>
      </c>
      <c r="AD15" s="56">
        <v>125</v>
      </c>
    </row>
    <row r="16" spans="2:30" ht="21" customHeight="1">
      <c r="B16" s="18">
        <f aca="true" t="shared" si="14" ref="B16:B44">IF(B15&lt;&gt;"",IF(MONTH(Beginndatum_1)=MONTH(B15+1),B15+1,""),"")</f>
        <v>40942</v>
      </c>
      <c r="C16" s="21"/>
      <c r="D16" s="21"/>
      <c r="E16" s="21"/>
      <c r="F16" s="21"/>
      <c r="G16" s="124">
        <f t="shared" si="6"/>
        <v>0</v>
      </c>
      <c r="H16" s="125">
        <f t="shared" si="7"/>
        <v>0</v>
      </c>
      <c r="I16" s="126">
        <f t="shared" si="8"/>
        <v>0</v>
      </c>
      <c r="J16" s="125">
        <f t="shared" si="9"/>
        <v>0</v>
      </c>
      <c r="K16" s="106">
        <f t="shared" si="10"/>
        <v>0</v>
      </c>
      <c r="L16" s="127">
        <f t="shared" si="11"/>
        <v>0</v>
      </c>
      <c r="M16" s="107"/>
      <c r="N16" s="112">
        <f t="shared" si="12"/>
        <v>0</v>
      </c>
      <c r="O16" s="112">
        <f t="shared" si="0"/>
        <v>0</v>
      </c>
      <c r="P16" s="112">
        <f t="shared" si="1"/>
        <v>0</v>
      </c>
      <c r="Q16" s="112">
        <f t="shared" si="2"/>
        <v>0</v>
      </c>
      <c r="R16" s="112">
        <f t="shared" si="3"/>
        <v>0</v>
      </c>
      <c r="S16" s="112">
        <f t="shared" si="13"/>
        <v>0</v>
      </c>
      <c r="T16" s="112">
        <f t="shared" si="4"/>
        <v>0</v>
      </c>
      <c r="U16" s="112">
        <f t="shared" si="5"/>
        <v>0</v>
      </c>
      <c r="V16" s="9"/>
      <c r="W16" s="25" t="s">
        <v>11</v>
      </c>
      <c r="X16" s="26">
        <f>(Nachtstd_25_1*24)*(Stundenlohn_1*25%)</f>
        <v>0</v>
      </c>
      <c r="Y16" s="208"/>
      <c r="Z16" s="208"/>
      <c r="AA16" s="208"/>
      <c r="AB16" s="54" t="s">
        <v>3</v>
      </c>
      <c r="AC16" s="55">
        <f>Ostersonntag_1+1</f>
        <v>41008</v>
      </c>
      <c r="AD16" s="56">
        <v>125</v>
      </c>
    </row>
    <row r="17" spans="2:30" ht="21" customHeight="1">
      <c r="B17" s="18">
        <f t="shared" si="14"/>
        <v>40943</v>
      </c>
      <c r="C17" s="21"/>
      <c r="D17" s="21"/>
      <c r="E17" s="21"/>
      <c r="F17" s="21"/>
      <c r="G17" s="118">
        <f t="shared" si="6"/>
        <v>0</v>
      </c>
      <c r="H17" s="119">
        <f t="shared" si="7"/>
        <v>0</v>
      </c>
      <c r="I17" s="118">
        <f t="shared" si="8"/>
        <v>0</v>
      </c>
      <c r="J17" s="119">
        <f t="shared" si="9"/>
        <v>0</v>
      </c>
      <c r="K17" s="120">
        <f t="shared" si="10"/>
        <v>0</v>
      </c>
      <c r="L17" s="121">
        <f t="shared" si="11"/>
        <v>0</v>
      </c>
      <c r="M17" s="107"/>
      <c r="N17" s="112">
        <f t="shared" si="12"/>
        <v>0</v>
      </c>
      <c r="O17" s="112">
        <f t="shared" si="0"/>
        <v>0</v>
      </c>
      <c r="P17" s="112">
        <f t="shared" si="1"/>
        <v>0</v>
      </c>
      <c r="Q17" s="112">
        <f t="shared" si="2"/>
        <v>0</v>
      </c>
      <c r="R17" s="112">
        <f t="shared" si="3"/>
        <v>0</v>
      </c>
      <c r="S17" s="112">
        <f t="shared" si="13"/>
        <v>1</v>
      </c>
      <c r="T17" s="112">
        <f t="shared" si="4"/>
        <v>0</v>
      </c>
      <c r="U17" s="112">
        <f t="shared" si="5"/>
        <v>0</v>
      </c>
      <c r="V17" s="9"/>
      <c r="W17" s="25" t="s">
        <v>13</v>
      </c>
      <c r="X17" s="26">
        <f>(Nachtstd_40_1*24)*(Stundenlohn_1*40%)</f>
        <v>0</v>
      </c>
      <c r="Y17" s="208"/>
      <c r="Z17" s="208"/>
      <c r="AA17" s="208"/>
      <c r="AB17" s="54" t="s">
        <v>6</v>
      </c>
      <c r="AC17" s="55">
        <f>DATE(AC12,5,1)</f>
        <v>41030</v>
      </c>
      <c r="AD17" s="56">
        <v>150</v>
      </c>
    </row>
    <row r="18" spans="2:30" ht="21" customHeight="1">
      <c r="B18" s="18">
        <f t="shared" si="14"/>
        <v>40944</v>
      </c>
      <c r="C18" s="21"/>
      <c r="D18" s="21"/>
      <c r="E18" s="21"/>
      <c r="F18" s="21"/>
      <c r="G18" s="118">
        <f t="shared" si="6"/>
        <v>0</v>
      </c>
      <c r="H18" s="119">
        <f t="shared" si="7"/>
        <v>0</v>
      </c>
      <c r="I18" s="118">
        <f t="shared" si="8"/>
        <v>0</v>
      </c>
      <c r="J18" s="119">
        <f t="shared" si="9"/>
        <v>0</v>
      </c>
      <c r="K18" s="120">
        <f t="shared" si="10"/>
        <v>0</v>
      </c>
      <c r="L18" s="121">
        <f t="shared" si="11"/>
        <v>0</v>
      </c>
      <c r="M18" s="107"/>
      <c r="N18" s="112">
        <f t="shared" si="12"/>
        <v>1</v>
      </c>
      <c r="O18" s="112">
        <f t="shared" si="0"/>
        <v>0</v>
      </c>
      <c r="P18" s="112">
        <f t="shared" si="1"/>
        <v>0</v>
      </c>
      <c r="Q18" s="112">
        <f t="shared" si="2"/>
        <v>0</v>
      </c>
      <c r="R18" s="112">
        <f t="shared" si="3"/>
        <v>0</v>
      </c>
      <c r="S18" s="112">
        <f t="shared" si="13"/>
        <v>0</v>
      </c>
      <c r="T18" s="112">
        <f t="shared" si="4"/>
        <v>0</v>
      </c>
      <c r="U18" s="112">
        <f t="shared" si="5"/>
        <v>0</v>
      </c>
      <c r="V18" s="9"/>
      <c r="W18" s="25" t="s">
        <v>14</v>
      </c>
      <c r="X18" s="26">
        <f>(Sonntagsstd_1*24)*(Stundenlohn_1*50%)</f>
        <v>0</v>
      </c>
      <c r="Y18" s="208"/>
      <c r="Z18" s="208"/>
      <c r="AA18" s="208"/>
      <c r="AB18" s="54" t="s">
        <v>7</v>
      </c>
      <c r="AC18" s="55">
        <f>Ostersonntag_1+39</f>
        <v>41046</v>
      </c>
      <c r="AD18" s="56">
        <v>125</v>
      </c>
    </row>
    <row r="19" spans="2:30" ht="21" customHeight="1">
      <c r="B19" s="18">
        <f t="shared" si="14"/>
        <v>40945</v>
      </c>
      <c r="C19" s="21"/>
      <c r="D19" s="21"/>
      <c r="E19" s="21"/>
      <c r="F19" s="21"/>
      <c r="G19" s="118">
        <f t="shared" si="6"/>
        <v>0</v>
      </c>
      <c r="H19" s="119">
        <f t="shared" si="7"/>
        <v>0</v>
      </c>
      <c r="I19" s="118">
        <f t="shared" si="8"/>
        <v>0</v>
      </c>
      <c r="J19" s="119">
        <f t="shared" si="9"/>
        <v>0</v>
      </c>
      <c r="K19" s="120">
        <f t="shared" si="10"/>
        <v>0</v>
      </c>
      <c r="L19" s="121">
        <f t="shared" si="11"/>
        <v>0</v>
      </c>
      <c r="M19" s="107"/>
      <c r="N19" s="112">
        <f t="shared" si="12"/>
        <v>0</v>
      </c>
      <c r="O19" s="112">
        <f t="shared" si="0"/>
        <v>0</v>
      </c>
      <c r="P19" s="112">
        <f t="shared" si="1"/>
        <v>0</v>
      </c>
      <c r="Q19" s="112">
        <f t="shared" si="2"/>
        <v>0</v>
      </c>
      <c r="R19" s="112">
        <f t="shared" si="3"/>
        <v>0</v>
      </c>
      <c r="S19" s="112">
        <f t="shared" si="13"/>
        <v>0</v>
      </c>
      <c r="T19" s="112">
        <f t="shared" si="4"/>
        <v>0</v>
      </c>
      <c r="U19" s="112">
        <f t="shared" si="5"/>
        <v>0</v>
      </c>
      <c r="V19" s="9"/>
      <c r="W19" s="27" t="s">
        <v>15</v>
      </c>
      <c r="X19" s="26">
        <f>(Feiertagsstd_125_1*24)*(Stundenlohn_1*125%)</f>
        <v>0</v>
      </c>
      <c r="Y19" s="208"/>
      <c r="Z19" s="208"/>
      <c r="AA19" s="208"/>
      <c r="AB19" s="54" t="s">
        <v>8</v>
      </c>
      <c r="AC19" s="55">
        <f>Ostersonntag_1+50</f>
        <v>41057</v>
      </c>
      <c r="AD19" s="56">
        <v>125</v>
      </c>
    </row>
    <row r="20" spans="2:30" ht="21" customHeight="1">
      <c r="B20" s="18">
        <f t="shared" si="14"/>
        <v>40946</v>
      </c>
      <c r="C20" s="21"/>
      <c r="D20" s="21"/>
      <c r="E20" s="21"/>
      <c r="F20" s="21"/>
      <c r="G20" s="118">
        <f t="shared" si="6"/>
        <v>0</v>
      </c>
      <c r="H20" s="119">
        <f t="shared" si="7"/>
        <v>0</v>
      </c>
      <c r="I20" s="118">
        <f t="shared" si="8"/>
        <v>0</v>
      </c>
      <c r="J20" s="119">
        <f t="shared" si="9"/>
        <v>0</v>
      </c>
      <c r="K20" s="120">
        <f t="shared" si="10"/>
        <v>0</v>
      </c>
      <c r="L20" s="121">
        <f t="shared" si="11"/>
        <v>0</v>
      </c>
      <c r="M20" s="107"/>
      <c r="N20" s="112">
        <f t="shared" si="12"/>
        <v>0</v>
      </c>
      <c r="O20" s="112">
        <f t="shared" si="0"/>
        <v>0</v>
      </c>
      <c r="P20" s="112">
        <f t="shared" si="1"/>
        <v>0</v>
      </c>
      <c r="Q20" s="112">
        <f t="shared" si="2"/>
        <v>0</v>
      </c>
      <c r="R20" s="112">
        <f t="shared" si="3"/>
        <v>0</v>
      </c>
      <c r="S20" s="112">
        <f t="shared" si="13"/>
        <v>0</v>
      </c>
      <c r="T20" s="112">
        <f t="shared" si="4"/>
        <v>0</v>
      </c>
      <c r="U20" s="112">
        <f t="shared" si="5"/>
        <v>0</v>
      </c>
      <c r="V20" s="9"/>
      <c r="W20" s="28" t="s">
        <v>16</v>
      </c>
      <c r="X20" s="29">
        <f>(Feiertagsstd_150_1*24)*(Stundenlohn_1*150%)</f>
        <v>0</v>
      </c>
      <c r="Y20" s="208"/>
      <c r="Z20" s="208"/>
      <c r="AA20" s="208"/>
      <c r="AB20" s="54" t="s">
        <v>9</v>
      </c>
      <c r="AC20" s="55">
        <f>DATE(AC12,10,3)</f>
        <v>41185</v>
      </c>
      <c r="AD20" s="56">
        <v>125</v>
      </c>
    </row>
    <row r="21" spans="2:30" ht="21" customHeight="1">
      <c r="B21" s="18">
        <f t="shared" si="14"/>
        <v>40947</v>
      </c>
      <c r="C21" s="21"/>
      <c r="D21" s="21"/>
      <c r="E21" s="21"/>
      <c r="F21" s="21"/>
      <c r="G21" s="118">
        <f t="shared" si="6"/>
        <v>0</v>
      </c>
      <c r="H21" s="119">
        <f t="shared" si="7"/>
        <v>0</v>
      </c>
      <c r="I21" s="118">
        <f t="shared" si="8"/>
        <v>0</v>
      </c>
      <c r="J21" s="119">
        <f t="shared" si="9"/>
        <v>0</v>
      </c>
      <c r="K21" s="120">
        <f t="shared" si="10"/>
        <v>0</v>
      </c>
      <c r="L21" s="121">
        <f t="shared" si="11"/>
        <v>0</v>
      </c>
      <c r="M21" s="107"/>
      <c r="N21" s="112">
        <f t="shared" si="12"/>
        <v>0</v>
      </c>
      <c r="O21" s="112">
        <f t="shared" si="0"/>
        <v>0</v>
      </c>
      <c r="P21" s="112">
        <f t="shared" si="1"/>
        <v>0</v>
      </c>
      <c r="Q21" s="112">
        <f t="shared" si="2"/>
        <v>0</v>
      </c>
      <c r="R21" s="112">
        <f t="shared" si="3"/>
        <v>0</v>
      </c>
      <c r="S21" s="112">
        <f t="shared" si="13"/>
        <v>0</v>
      </c>
      <c r="T21" s="112">
        <f t="shared" si="4"/>
        <v>0</v>
      </c>
      <c r="U21" s="112">
        <f t="shared" si="5"/>
        <v>0</v>
      </c>
      <c r="V21" s="9"/>
      <c r="W21" s="30"/>
      <c r="X21" s="31"/>
      <c r="Y21" s="208"/>
      <c r="Z21" s="208"/>
      <c r="AA21" s="208"/>
      <c r="AB21" s="57" t="s">
        <v>34</v>
      </c>
      <c r="AC21" s="66">
        <f>DATE(AC12,12,24)</f>
        <v>41267</v>
      </c>
      <c r="AD21" s="56">
        <v>150</v>
      </c>
    </row>
    <row r="22" spans="2:30" ht="21" customHeight="1">
      <c r="B22" s="18">
        <f t="shared" si="14"/>
        <v>40948</v>
      </c>
      <c r="C22" s="21"/>
      <c r="D22" s="21"/>
      <c r="E22" s="21"/>
      <c r="F22" s="21"/>
      <c r="G22" s="118">
        <f t="shared" si="6"/>
        <v>0</v>
      </c>
      <c r="H22" s="119">
        <f t="shared" si="7"/>
        <v>0</v>
      </c>
      <c r="I22" s="118">
        <f t="shared" si="8"/>
        <v>0</v>
      </c>
      <c r="J22" s="119">
        <f t="shared" si="9"/>
        <v>0</v>
      </c>
      <c r="K22" s="120">
        <f t="shared" si="10"/>
        <v>0</v>
      </c>
      <c r="L22" s="121">
        <f t="shared" si="11"/>
        <v>0</v>
      </c>
      <c r="M22" s="107"/>
      <c r="N22" s="112">
        <f t="shared" si="12"/>
        <v>0</v>
      </c>
      <c r="O22" s="112">
        <f t="shared" si="0"/>
        <v>0</v>
      </c>
      <c r="P22" s="112">
        <f t="shared" si="1"/>
        <v>0</v>
      </c>
      <c r="Q22" s="112">
        <f t="shared" si="2"/>
        <v>0</v>
      </c>
      <c r="R22" s="112">
        <f t="shared" si="3"/>
        <v>0</v>
      </c>
      <c r="S22" s="112">
        <f t="shared" si="13"/>
        <v>0</v>
      </c>
      <c r="T22" s="112">
        <f t="shared" si="4"/>
        <v>0</v>
      </c>
      <c r="U22" s="112">
        <f t="shared" si="5"/>
        <v>0</v>
      </c>
      <c r="V22" s="9"/>
      <c r="W22" s="32"/>
      <c r="X22" s="33"/>
      <c r="Y22" s="208"/>
      <c r="Z22" s="208"/>
      <c r="AA22" s="208"/>
      <c r="AB22" s="54" t="s">
        <v>10</v>
      </c>
      <c r="AC22" s="55">
        <f>DATE(AC12,12,25)</f>
        <v>41268</v>
      </c>
      <c r="AD22" s="56">
        <v>150</v>
      </c>
    </row>
    <row r="23" spans="2:30" ht="21" customHeight="1">
      <c r="B23" s="18">
        <f t="shared" si="14"/>
        <v>40949</v>
      </c>
      <c r="C23" s="21"/>
      <c r="D23" s="21"/>
      <c r="E23" s="21"/>
      <c r="F23" s="21"/>
      <c r="G23" s="118">
        <f t="shared" si="6"/>
        <v>0</v>
      </c>
      <c r="H23" s="119">
        <f t="shared" si="7"/>
        <v>0</v>
      </c>
      <c r="I23" s="118">
        <f t="shared" si="8"/>
        <v>0</v>
      </c>
      <c r="J23" s="119">
        <f t="shared" si="9"/>
        <v>0</v>
      </c>
      <c r="K23" s="120">
        <f t="shared" si="10"/>
        <v>0</v>
      </c>
      <c r="L23" s="121">
        <f t="shared" si="11"/>
        <v>0</v>
      </c>
      <c r="M23" s="107"/>
      <c r="N23" s="112">
        <f t="shared" si="12"/>
        <v>0</v>
      </c>
      <c r="O23" s="112">
        <f t="shared" si="0"/>
        <v>0</v>
      </c>
      <c r="P23" s="112">
        <f t="shared" si="1"/>
        <v>0</v>
      </c>
      <c r="Q23" s="112">
        <f t="shared" si="2"/>
        <v>0</v>
      </c>
      <c r="R23" s="112">
        <f t="shared" si="3"/>
        <v>0</v>
      </c>
      <c r="S23" s="112">
        <f t="shared" si="13"/>
        <v>0</v>
      </c>
      <c r="T23" s="112">
        <f t="shared" si="4"/>
        <v>0</v>
      </c>
      <c r="U23" s="112">
        <f t="shared" si="5"/>
        <v>0</v>
      </c>
      <c r="V23" s="9"/>
      <c r="W23" s="32"/>
      <c r="X23" s="33"/>
      <c r="Y23" s="208"/>
      <c r="Z23" s="208"/>
      <c r="AA23" s="208"/>
      <c r="AB23" s="54" t="s">
        <v>12</v>
      </c>
      <c r="AC23" s="55">
        <f>DATE(AC12,12,26)</f>
        <v>41269</v>
      </c>
      <c r="AD23" s="56">
        <v>150</v>
      </c>
    </row>
    <row r="24" spans="2:30" ht="21" customHeight="1">
      <c r="B24" s="18">
        <f t="shared" si="14"/>
        <v>40950</v>
      </c>
      <c r="C24" s="21"/>
      <c r="D24" s="21"/>
      <c r="E24" s="21"/>
      <c r="F24" s="21"/>
      <c r="G24" s="118">
        <f t="shared" si="6"/>
        <v>0</v>
      </c>
      <c r="H24" s="119">
        <f t="shared" si="7"/>
        <v>0</v>
      </c>
      <c r="I24" s="118">
        <f t="shared" si="8"/>
        <v>0</v>
      </c>
      <c r="J24" s="119">
        <f t="shared" si="9"/>
        <v>0</v>
      </c>
      <c r="K24" s="120">
        <f t="shared" si="10"/>
        <v>0</v>
      </c>
      <c r="L24" s="121">
        <f t="shared" si="11"/>
        <v>0</v>
      </c>
      <c r="M24" s="107"/>
      <c r="N24" s="112">
        <f t="shared" si="12"/>
        <v>0</v>
      </c>
      <c r="O24" s="112">
        <f t="shared" si="0"/>
        <v>0</v>
      </c>
      <c r="P24" s="112">
        <f t="shared" si="1"/>
        <v>0</v>
      </c>
      <c r="Q24" s="112">
        <f t="shared" si="2"/>
        <v>0</v>
      </c>
      <c r="R24" s="112">
        <f t="shared" si="3"/>
        <v>0</v>
      </c>
      <c r="S24" s="112">
        <f t="shared" si="13"/>
        <v>1</v>
      </c>
      <c r="T24" s="112">
        <f t="shared" si="4"/>
        <v>0</v>
      </c>
      <c r="U24" s="112">
        <f t="shared" si="5"/>
        <v>0</v>
      </c>
      <c r="V24" s="9"/>
      <c r="W24" s="32"/>
      <c r="X24" s="33"/>
      <c r="Y24" s="208"/>
      <c r="Z24" s="208"/>
      <c r="AA24" s="208"/>
      <c r="AB24" s="63" t="s">
        <v>35</v>
      </c>
      <c r="AC24" s="84">
        <f>DATE(AC12,12,31)</f>
        <v>41274</v>
      </c>
      <c r="AD24" s="73">
        <v>125</v>
      </c>
    </row>
    <row r="25" spans="2:27" ht="21" customHeight="1">
      <c r="B25" s="18">
        <f t="shared" si="14"/>
        <v>40951</v>
      </c>
      <c r="C25" s="21"/>
      <c r="D25" s="21"/>
      <c r="E25" s="21"/>
      <c r="F25" s="21"/>
      <c r="G25" s="118">
        <f t="shared" si="6"/>
        <v>0</v>
      </c>
      <c r="H25" s="119">
        <f t="shared" si="7"/>
        <v>0</v>
      </c>
      <c r="I25" s="118">
        <f t="shared" si="8"/>
        <v>0</v>
      </c>
      <c r="J25" s="119">
        <f t="shared" si="9"/>
        <v>0</v>
      </c>
      <c r="K25" s="120">
        <f t="shared" si="10"/>
        <v>0</v>
      </c>
      <c r="L25" s="121">
        <f t="shared" si="11"/>
        <v>0</v>
      </c>
      <c r="M25" s="107"/>
      <c r="N25" s="112">
        <f t="shared" si="12"/>
        <v>1</v>
      </c>
      <c r="O25" s="112">
        <f t="shared" si="0"/>
        <v>0</v>
      </c>
      <c r="P25" s="112">
        <f t="shared" si="1"/>
        <v>0</v>
      </c>
      <c r="Q25" s="112">
        <f t="shared" si="2"/>
        <v>0</v>
      </c>
      <c r="R25" s="112">
        <f t="shared" si="3"/>
        <v>0</v>
      </c>
      <c r="S25" s="112">
        <f t="shared" si="13"/>
        <v>0</v>
      </c>
      <c r="T25" s="112">
        <f t="shared" si="4"/>
        <v>0</v>
      </c>
      <c r="U25" s="112">
        <f t="shared" si="5"/>
        <v>0</v>
      </c>
      <c r="V25" s="9"/>
      <c r="W25" s="32"/>
      <c r="X25" s="33"/>
      <c r="Y25" s="208"/>
      <c r="Z25" s="208"/>
      <c r="AA25" s="208"/>
    </row>
    <row r="26" spans="2:30" ht="21" customHeight="1">
      <c r="B26" s="18">
        <f t="shared" si="14"/>
        <v>40952</v>
      </c>
      <c r="C26" s="21"/>
      <c r="D26" s="21"/>
      <c r="E26" s="21"/>
      <c r="F26" s="21"/>
      <c r="G26" s="118">
        <f t="shared" si="6"/>
        <v>0</v>
      </c>
      <c r="H26" s="119">
        <f t="shared" si="7"/>
        <v>0</v>
      </c>
      <c r="I26" s="118">
        <f t="shared" si="8"/>
        <v>0</v>
      </c>
      <c r="J26" s="119">
        <f t="shared" si="9"/>
        <v>0</v>
      </c>
      <c r="K26" s="120">
        <f t="shared" si="10"/>
        <v>0</v>
      </c>
      <c r="L26" s="121">
        <f t="shared" si="11"/>
        <v>0</v>
      </c>
      <c r="M26" s="107"/>
      <c r="N26" s="112">
        <f t="shared" si="12"/>
        <v>0</v>
      </c>
      <c r="O26" s="112">
        <f t="shared" si="0"/>
        <v>0</v>
      </c>
      <c r="P26" s="112">
        <f t="shared" si="1"/>
        <v>0</v>
      </c>
      <c r="Q26" s="112">
        <f t="shared" si="2"/>
        <v>0</v>
      </c>
      <c r="R26" s="112">
        <f t="shared" si="3"/>
        <v>0</v>
      </c>
      <c r="S26" s="112">
        <f t="shared" si="13"/>
        <v>0</v>
      </c>
      <c r="T26" s="112">
        <f t="shared" si="4"/>
        <v>0</v>
      </c>
      <c r="U26" s="112">
        <f t="shared" si="5"/>
        <v>0</v>
      </c>
      <c r="V26" s="9"/>
      <c r="W26" s="32"/>
      <c r="X26" s="33"/>
      <c r="Y26" s="208"/>
      <c r="Z26" s="208"/>
      <c r="AA26" s="208"/>
      <c r="AB26" s="58" t="s">
        <v>43</v>
      </c>
      <c r="AC26" s="59">
        <f>YEAR(Beginndatum_1)</f>
        <v>2012</v>
      </c>
      <c r="AD26" s="60" t="s">
        <v>38</v>
      </c>
    </row>
    <row r="27" spans="2:32" ht="21" customHeight="1">
      <c r="B27" s="18">
        <f t="shared" si="14"/>
        <v>40953</v>
      </c>
      <c r="C27" s="21"/>
      <c r="D27" s="21"/>
      <c r="E27" s="21"/>
      <c r="F27" s="21"/>
      <c r="G27" s="118">
        <f t="shared" si="6"/>
        <v>0</v>
      </c>
      <c r="H27" s="119">
        <f t="shared" si="7"/>
        <v>0</v>
      </c>
      <c r="I27" s="118">
        <f t="shared" si="8"/>
        <v>0</v>
      </c>
      <c r="J27" s="119">
        <f t="shared" si="9"/>
        <v>0</v>
      </c>
      <c r="K27" s="120">
        <f t="shared" si="10"/>
        <v>0</v>
      </c>
      <c r="L27" s="121">
        <f t="shared" si="11"/>
        <v>0</v>
      </c>
      <c r="M27" s="107"/>
      <c r="N27" s="112">
        <f t="shared" si="12"/>
        <v>0</v>
      </c>
      <c r="O27" s="112">
        <f t="shared" si="0"/>
        <v>0</v>
      </c>
      <c r="P27" s="112">
        <f t="shared" si="1"/>
        <v>0</v>
      </c>
      <c r="Q27" s="112">
        <f t="shared" si="2"/>
        <v>0</v>
      </c>
      <c r="R27" s="112">
        <f t="shared" si="3"/>
        <v>0</v>
      </c>
      <c r="S27" s="112">
        <f t="shared" si="13"/>
        <v>0</v>
      </c>
      <c r="T27" s="112">
        <f t="shared" si="4"/>
        <v>0</v>
      </c>
      <c r="U27" s="112">
        <f t="shared" si="5"/>
        <v>0</v>
      </c>
      <c r="V27" s="9"/>
      <c r="W27" s="32"/>
      <c r="X27" s="33"/>
      <c r="Y27" s="208"/>
      <c r="Z27" s="208"/>
      <c r="AA27" s="208"/>
      <c r="AB27" s="176" t="s">
        <v>49</v>
      </c>
      <c r="AC27" s="177"/>
      <c r="AD27" s="178"/>
      <c r="AF27" s="2" t="s">
        <v>48</v>
      </c>
    </row>
    <row r="28" spans="2:30" ht="21" customHeight="1">
      <c r="B28" s="18">
        <f t="shared" si="14"/>
        <v>40954</v>
      </c>
      <c r="C28" s="21"/>
      <c r="D28" s="21"/>
      <c r="E28" s="21"/>
      <c r="F28" s="21"/>
      <c r="G28" s="118">
        <f t="shared" si="6"/>
        <v>0</v>
      </c>
      <c r="H28" s="119">
        <f t="shared" si="7"/>
        <v>0</v>
      </c>
      <c r="I28" s="118">
        <f t="shared" si="8"/>
        <v>0</v>
      </c>
      <c r="J28" s="119">
        <f t="shared" si="9"/>
        <v>0</v>
      </c>
      <c r="K28" s="120">
        <f t="shared" si="10"/>
        <v>0</v>
      </c>
      <c r="L28" s="121">
        <f t="shared" si="11"/>
        <v>0</v>
      </c>
      <c r="M28" s="107"/>
      <c r="N28" s="112">
        <f t="shared" si="12"/>
        <v>0</v>
      </c>
      <c r="O28" s="112">
        <f t="shared" si="0"/>
        <v>0</v>
      </c>
      <c r="P28" s="112">
        <f t="shared" si="1"/>
        <v>0</v>
      </c>
      <c r="Q28" s="112">
        <f t="shared" si="2"/>
        <v>0</v>
      </c>
      <c r="R28" s="112">
        <f t="shared" si="3"/>
        <v>0</v>
      </c>
      <c r="S28" s="112">
        <f t="shared" si="13"/>
        <v>0</v>
      </c>
      <c r="T28" s="112">
        <f t="shared" si="4"/>
        <v>0</v>
      </c>
      <c r="U28" s="112">
        <f t="shared" si="5"/>
        <v>0</v>
      </c>
      <c r="V28" s="9"/>
      <c r="W28" s="32"/>
      <c r="X28" s="33"/>
      <c r="Y28" s="208"/>
      <c r="Z28" s="208"/>
      <c r="AA28" s="208"/>
      <c r="AB28" s="179"/>
      <c r="AC28" s="180"/>
      <c r="AD28" s="181"/>
    </row>
    <row r="29" spans="2:30" ht="21" customHeight="1">
      <c r="B29" s="18">
        <f t="shared" si="14"/>
        <v>40955</v>
      </c>
      <c r="C29" s="21"/>
      <c r="D29" s="21"/>
      <c r="E29" s="21"/>
      <c r="F29" s="21"/>
      <c r="G29" s="118">
        <f t="shared" si="6"/>
        <v>0</v>
      </c>
      <c r="H29" s="119">
        <f t="shared" si="7"/>
        <v>0</v>
      </c>
      <c r="I29" s="118">
        <f t="shared" si="8"/>
        <v>0</v>
      </c>
      <c r="J29" s="119">
        <f t="shared" si="9"/>
        <v>0</v>
      </c>
      <c r="K29" s="120">
        <f t="shared" si="10"/>
        <v>0</v>
      </c>
      <c r="L29" s="121">
        <f t="shared" si="11"/>
        <v>0</v>
      </c>
      <c r="M29" s="107"/>
      <c r="N29" s="112">
        <f t="shared" si="12"/>
        <v>0</v>
      </c>
      <c r="O29" s="112">
        <f t="shared" si="0"/>
        <v>0</v>
      </c>
      <c r="P29" s="112">
        <f t="shared" si="1"/>
        <v>0</v>
      </c>
      <c r="Q29" s="112">
        <f t="shared" si="2"/>
        <v>0</v>
      </c>
      <c r="R29" s="112">
        <f t="shared" si="3"/>
        <v>0</v>
      </c>
      <c r="S29" s="112">
        <f t="shared" si="13"/>
        <v>0</v>
      </c>
      <c r="T29" s="112">
        <f t="shared" si="4"/>
        <v>0</v>
      </c>
      <c r="U29" s="112">
        <f t="shared" si="5"/>
        <v>0</v>
      </c>
      <c r="V29" s="9"/>
      <c r="W29" s="32"/>
      <c r="X29" s="33"/>
      <c r="Y29" s="208"/>
      <c r="Z29" s="208"/>
      <c r="AA29" s="208"/>
      <c r="AB29" s="170" t="s">
        <v>50</v>
      </c>
      <c r="AC29" s="171"/>
      <c r="AD29" s="172"/>
    </row>
    <row r="30" spans="2:30" ht="21" customHeight="1">
      <c r="B30" s="18">
        <f t="shared" si="14"/>
        <v>40956</v>
      </c>
      <c r="C30" s="21"/>
      <c r="D30" s="21"/>
      <c r="E30" s="21"/>
      <c r="F30" s="21"/>
      <c r="G30" s="118">
        <f t="shared" si="6"/>
        <v>0</v>
      </c>
      <c r="H30" s="119">
        <f t="shared" si="7"/>
        <v>0</v>
      </c>
      <c r="I30" s="118">
        <f t="shared" si="8"/>
        <v>0</v>
      </c>
      <c r="J30" s="119">
        <f t="shared" si="9"/>
        <v>0</v>
      </c>
      <c r="K30" s="120">
        <f t="shared" si="10"/>
        <v>0</v>
      </c>
      <c r="L30" s="121">
        <f t="shared" si="11"/>
        <v>0</v>
      </c>
      <c r="M30" s="107"/>
      <c r="N30" s="112">
        <f t="shared" si="12"/>
        <v>0</v>
      </c>
      <c r="O30" s="112">
        <f t="shared" si="0"/>
        <v>0</v>
      </c>
      <c r="P30" s="112">
        <f t="shared" si="1"/>
        <v>0</v>
      </c>
      <c r="Q30" s="112">
        <f t="shared" si="2"/>
        <v>0</v>
      </c>
      <c r="R30" s="112">
        <f t="shared" si="3"/>
        <v>0</v>
      </c>
      <c r="S30" s="112">
        <f t="shared" si="13"/>
        <v>0</v>
      </c>
      <c r="T30" s="112">
        <f t="shared" si="4"/>
        <v>0</v>
      </c>
      <c r="U30" s="112">
        <f t="shared" si="5"/>
        <v>0</v>
      </c>
      <c r="V30" s="9"/>
      <c r="W30" s="32"/>
      <c r="X30" s="33"/>
      <c r="Y30" s="208"/>
      <c r="Z30" s="208"/>
      <c r="AA30" s="208"/>
      <c r="AB30" s="173"/>
      <c r="AC30" s="174"/>
      <c r="AD30" s="175"/>
    </row>
    <row r="31" spans="2:30" ht="21" customHeight="1">
      <c r="B31" s="18">
        <f t="shared" si="14"/>
        <v>40957</v>
      </c>
      <c r="C31" s="21"/>
      <c r="D31" s="21"/>
      <c r="E31" s="21"/>
      <c r="F31" s="21"/>
      <c r="G31" s="118">
        <f t="shared" si="6"/>
        <v>0</v>
      </c>
      <c r="H31" s="119">
        <f t="shared" si="7"/>
        <v>0</v>
      </c>
      <c r="I31" s="118">
        <f t="shared" si="8"/>
        <v>0</v>
      </c>
      <c r="J31" s="119">
        <f t="shared" si="9"/>
        <v>0</v>
      </c>
      <c r="K31" s="120">
        <f t="shared" si="10"/>
        <v>0</v>
      </c>
      <c r="L31" s="121">
        <f t="shared" si="11"/>
        <v>0</v>
      </c>
      <c r="M31" s="107"/>
      <c r="N31" s="112">
        <f t="shared" si="12"/>
        <v>0</v>
      </c>
      <c r="O31" s="112">
        <f t="shared" si="0"/>
        <v>0</v>
      </c>
      <c r="P31" s="112">
        <f t="shared" si="1"/>
        <v>0</v>
      </c>
      <c r="Q31" s="112">
        <f t="shared" si="2"/>
        <v>0</v>
      </c>
      <c r="R31" s="112">
        <f t="shared" si="3"/>
        <v>0</v>
      </c>
      <c r="S31" s="112">
        <f t="shared" si="13"/>
        <v>1</v>
      </c>
      <c r="T31" s="112">
        <f t="shared" si="4"/>
        <v>0</v>
      </c>
      <c r="U31" s="112">
        <f t="shared" si="5"/>
        <v>0</v>
      </c>
      <c r="V31" s="9"/>
      <c r="W31" s="32"/>
      <c r="X31" s="33"/>
      <c r="Y31" s="208"/>
      <c r="Z31" s="208"/>
      <c r="AA31" s="208"/>
      <c r="AB31" s="61" t="s">
        <v>39</v>
      </c>
      <c r="AC31" s="65">
        <f>IF([0]!HL_3_Koenige_1=""," ",[0]!HL_3_Koenige_1)</f>
        <v>40914</v>
      </c>
      <c r="AD31" s="53">
        <v>125</v>
      </c>
    </row>
    <row r="32" spans="2:30" ht="21" customHeight="1">
      <c r="B32" s="18">
        <f t="shared" si="14"/>
        <v>40958</v>
      </c>
      <c r="C32" s="21"/>
      <c r="D32" s="21"/>
      <c r="E32" s="21"/>
      <c r="F32" s="21"/>
      <c r="G32" s="118">
        <f t="shared" si="6"/>
        <v>0</v>
      </c>
      <c r="H32" s="119">
        <f t="shared" si="7"/>
        <v>0</v>
      </c>
      <c r="I32" s="118">
        <f t="shared" si="8"/>
        <v>0</v>
      </c>
      <c r="J32" s="119">
        <f t="shared" si="9"/>
        <v>0</v>
      </c>
      <c r="K32" s="120">
        <f t="shared" si="10"/>
        <v>0</v>
      </c>
      <c r="L32" s="121">
        <f t="shared" si="11"/>
        <v>0</v>
      </c>
      <c r="M32" s="107"/>
      <c r="N32" s="112">
        <f t="shared" si="12"/>
        <v>1</v>
      </c>
      <c r="O32" s="112">
        <f t="shared" si="0"/>
        <v>0</v>
      </c>
      <c r="P32" s="112">
        <f t="shared" si="1"/>
        <v>0</v>
      </c>
      <c r="Q32" s="112">
        <f t="shared" si="2"/>
        <v>0</v>
      </c>
      <c r="R32" s="112">
        <f t="shared" si="3"/>
        <v>0</v>
      </c>
      <c r="S32" s="112">
        <f t="shared" si="13"/>
        <v>0</v>
      </c>
      <c r="T32" s="112">
        <f t="shared" si="4"/>
        <v>0</v>
      </c>
      <c r="U32" s="112">
        <f t="shared" si="5"/>
        <v>0</v>
      </c>
      <c r="V32" s="9"/>
      <c r="W32" s="32"/>
      <c r="X32" s="33"/>
      <c r="Y32" s="208"/>
      <c r="Z32" s="208"/>
      <c r="AA32" s="208"/>
      <c r="AB32" s="57" t="s">
        <v>40</v>
      </c>
      <c r="AC32" s="66">
        <f>IF([0]!Fronleichnam_1=""," ",[0]!Fronleichnam_1)</f>
        <v>41067</v>
      </c>
      <c r="AD32" s="56">
        <v>125</v>
      </c>
    </row>
    <row r="33" spans="2:30" ht="21" customHeight="1">
      <c r="B33" s="18">
        <f t="shared" si="14"/>
        <v>40959</v>
      </c>
      <c r="C33" s="21"/>
      <c r="D33" s="21"/>
      <c r="E33" s="21"/>
      <c r="F33" s="21"/>
      <c r="G33" s="118">
        <f t="shared" si="6"/>
        <v>0</v>
      </c>
      <c r="H33" s="119">
        <f t="shared" si="7"/>
        <v>0</v>
      </c>
      <c r="I33" s="118">
        <f t="shared" si="8"/>
        <v>0</v>
      </c>
      <c r="J33" s="119">
        <f t="shared" si="9"/>
        <v>0</v>
      </c>
      <c r="K33" s="120">
        <f t="shared" si="10"/>
        <v>0</v>
      </c>
      <c r="L33" s="121">
        <f t="shared" si="11"/>
        <v>0</v>
      </c>
      <c r="M33" s="107"/>
      <c r="N33" s="112">
        <f t="shared" si="12"/>
        <v>0</v>
      </c>
      <c r="O33" s="112">
        <f t="shared" si="0"/>
        <v>0</v>
      </c>
      <c r="P33" s="112">
        <f t="shared" si="1"/>
        <v>0</v>
      </c>
      <c r="Q33" s="112">
        <f t="shared" si="2"/>
        <v>0</v>
      </c>
      <c r="R33" s="112">
        <f t="shared" si="3"/>
        <v>0</v>
      </c>
      <c r="S33" s="112">
        <f t="shared" si="13"/>
        <v>0</v>
      </c>
      <c r="T33" s="112">
        <f t="shared" si="4"/>
        <v>0</v>
      </c>
      <c r="U33" s="112">
        <f t="shared" si="5"/>
        <v>0</v>
      </c>
      <c r="V33" s="9"/>
      <c r="W33" s="32"/>
      <c r="X33" s="33"/>
      <c r="Y33" s="208"/>
      <c r="Z33" s="208"/>
      <c r="AA33" s="208"/>
      <c r="AB33" s="57" t="s">
        <v>46</v>
      </c>
      <c r="AC33" s="66">
        <f>IF([0]!Friedensfest_1=""," ",[0]!Friedensfest_1)</f>
        <v>41129</v>
      </c>
      <c r="AD33" s="56">
        <v>125</v>
      </c>
    </row>
    <row r="34" spans="2:30" ht="21" customHeight="1">
      <c r="B34" s="18">
        <f t="shared" si="14"/>
        <v>40960</v>
      </c>
      <c r="C34" s="21"/>
      <c r="D34" s="21"/>
      <c r="E34" s="21"/>
      <c r="F34" s="21"/>
      <c r="G34" s="118">
        <f t="shared" si="6"/>
        <v>0</v>
      </c>
      <c r="H34" s="119">
        <f t="shared" si="7"/>
        <v>0</v>
      </c>
      <c r="I34" s="118">
        <f t="shared" si="8"/>
        <v>0</v>
      </c>
      <c r="J34" s="119">
        <f t="shared" si="9"/>
        <v>0</v>
      </c>
      <c r="K34" s="120">
        <f t="shared" si="10"/>
        <v>0</v>
      </c>
      <c r="L34" s="121">
        <f t="shared" si="11"/>
        <v>0</v>
      </c>
      <c r="M34" s="107"/>
      <c r="N34" s="112">
        <f t="shared" si="12"/>
        <v>0</v>
      </c>
      <c r="O34" s="112">
        <f t="shared" si="0"/>
        <v>0</v>
      </c>
      <c r="P34" s="112">
        <f t="shared" si="1"/>
        <v>0</v>
      </c>
      <c r="Q34" s="112">
        <f t="shared" si="2"/>
        <v>0</v>
      </c>
      <c r="R34" s="112">
        <f t="shared" si="3"/>
        <v>0</v>
      </c>
      <c r="S34" s="112">
        <f t="shared" si="13"/>
        <v>0</v>
      </c>
      <c r="T34" s="112">
        <f t="shared" si="4"/>
        <v>0</v>
      </c>
      <c r="U34" s="112">
        <f t="shared" si="5"/>
        <v>0</v>
      </c>
      <c r="V34" s="9"/>
      <c r="W34" s="32"/>
      <c r="X34" s="33"/>
      <c r="Y34" s="208"/>
      <c r="Z34" s="208"/>
      <c r="AA34" s="208"/>
      <c r="AB34" s="57" t="s">
        <v>41</v>
      </c>
      <c r="AC34" s="66">
        <f>IF([0]!Maria_Himmelfahrt_1=""," ",[0]!Maria_Himmelfahrt_1)</f>
        <v>41136</v>
      </c>
      <c r="AD34" s="56">
        <v>125</v>
      </c>
    </row>
    <row r="35" spans="2:30" ht="21" customHeight="1">
      <c r="B35" s="18">
        <f t="shared" si="14"/>
        <v>40961</v>
      </c>
      <c r="C35" s="21"/>
      <c r="D35" s="21"/>
      <c r="E35" s="21"/>
      <c r="F35" s="21"/>
      <c r="G35" s="118">
        <f t="shared" si="6"/>
        <v>0</v>
      </c>
      <c r="H35" s="119">
        <f t="shared" si="7"/>
        <v>0</v>
      </c>
      <c r="I35" s="118">
        <f t="shared" si="8"/>
        <v>0</v>
      </c>
      <c r="J35" s="119">
        <f t="shared" si="9"/>
        <v>0</v>
      </c>
      <c r="K35" s="120">
        <f t="shared" si="10"/>
        <v>0</v>
      </c>
      <c r="L35" s="121">
        <f t="shared" si="11"/>
        <v>0</v>
      </c>
      <c r="M35" s="107"/>
      <c r="N35" s="112">
        <f t="shared" si="12"/>
        <v>0</v>
      </c>
      <c r="O35" s="112">
        <f t="shared" si="0"/>
        <v>0</v>
      </c>
      <c r="P35" s="112">
        <f t="shared" si="1"/>
        <v>0</v>
      </c>
      <c r="Q35" s="112">
        <f t="shared" si="2"/>
        <v>0</v>
      </c>
      <c r="R35" s="112">
        <f t="shared" si="3"/>
        <v>0</v>
      </c>
      <c r="S35" s="112">
        <f t="shared" si="13"/>
        <v>0</v>
      </c>
      <c r="T35" s="112">
        <f t="shared" si="4"/>
        <v>0</v>
      </c>
      <c r="U35" s="112">
        <f t="shared" si="5"/>
        <v>0</v>
      </c>
      <c r="V35" s="9"/>
      <c r="W35" s="32"/>
      <c r="X35" s="33"/>
      <c r="Y35" s="208"/>
      <c r="Z35" s="208"/>
      <c r="AA35" s="208"/>
      <c r="AB35" s="57" t="s">
        <v>45</v>
      </c>
      <c r="AC35" s="67">
        <f>IF([0]!Refomationstag_1=""," ",[0]!Refomationstag_1)</f>
        <v>41213</v>
      </c>
      <c r="AD35" s="62">
        <v>125</v>
      </c>
    </row>
    <row r="36" spans="2:30" ht="21" customHeight="1">
      <c r="B36" s="18">
        <f t="shared" si="14"/>
        <v>40962</v>
      </c>
      <c r="C36" s="21"/>
      <c r="D36" s="21"/>
      <c r="E36" s="21"/>
      <c r="F36" s="21"/>
      <c r="G36" s="118">
        <f t="shared" si="6"/>
        <v>0</v>
      </c>
      <c r="H36" s="119">
        <f t="shared" si="7"/>
        <v>0</v>
      </c>
      <c r="I36" s="118">
        <f t="shared" si="8"/>
        <v>0</v>
      </c>
      <c r="J36" s="119">
        <f t="shared" si="9"/>
        <v>0</v>
      </c>
      <c r="K36" s="120">
        <f t="shared" si="10"/>
        <v>0</v>
      </c>
      <c r="L36" s="121">
        <f t="shared" si="11"/>
        <v>0</v>
      </c>
      <c r="M36" s="107"/>
      <c r="N36" s="112">
        <f t="shared" si="12"/>
        <v>0</v>
      </c>
      <c r="O36" s="112">
        <f t="shared" si="0"/>
        <v>0</v>
      </c>
      <c r="P36" s="112">
        <f t="shared" si="1"/>
        <v>0</v>
      </c>
      <c r="Q36" s="112">
        <f t="shared" si="2"/>
        <v>0</v>
      </c>
      <c r="R36" s="112">
        <f t="shared" si="3"/>
        <v>0</v>
      </c>
      <c r="S36" s="112">
        <f t="shared" si="13"/>
        <v>0</v>
      </c>
      <c r="T36" s="112">
        <f t="shared" si="4"/>
        <v>0</v>
      </c>
      <c r="U36" s="112">
        <f t="shared" si="5"/>
        <v>0</v>
      </c>
      <c r="V36" s="9"/>
      <c r="W36" s="49"/>
      <c r="X36" s="33"/>
      <c r="Y36" s="208"/>
      <c r="Z36" s="208"/>
      <c r="AA36" s="208"/>
      <c r="AB36" s="57" t="s">
        <v>42</v>
      </c>
      <c r="AC36" s="66">
        <f>IF([0]!Allerheiligen_1=""," ",[0]!Allerheiligen_1)</f>
        <v>41214</v>
      </c>
      <c r="AD36" s="56">
        <v>125</v>
      </c>
    </row>
    <row r="37" spans="2:30" ht="21" customHeight="1">
      <c r="B37" s="18">
        <f t="shared" si="14"/>
        <v>40963</v>
      </c>
      <c r="C37" s="21"/>
      <c r="D37" s="21"/>
      <c r="E37" s="21"/>
      <c r="F37" s="21"/>
      <c r="G37" s="118">
        <f t="shared" si="6"/>
        <v>0</v>
      </c>
      <c r="H37" s="119">
        <f t="shared" si="7"/>
        <v>0</v>
      </c>
      <c r="I37" s="118">
        <f t="shared" si="8"/>
        <v>0</v>
      </c>
      <c r="J37" s="119">
        <f t="shared" si="9"/>
        <v>0</v>
      </c>
      <c r="K37" s="120">
        <f t="shared" si="10"/>
        <v>0</v>
      </c>
      <c r="L37" s="121">
        <f t="shared" si="11"/>
        <v>0</v>
      </c>
      <c r="M37" s="107"/>
      <c r="N37" s="112">
        <f t="shared" si="12"/>
        <v>0</v>
      </c>
      <c r="O37" s="112">
        <f t="shared" si="0"/>
        <v>0</v>
      </c>
      <c r="P37" s="112">
        <f t="shared" si="1"/>
        <v>0</v>
      </c>
      <c r="Q37" s="112">
        <f t="shared" si="2"/>
        <v>0</v>
      </c>
      <c r="R37" s="112">
        <f t="shared" si="3"/>
        <v>0</v>
      </c>
      <c r="S37" s="112">
        <f t="shared" si="13"/>
        <v>0</v>
      </c>
      <c r="T37" s="112">
        <f t="shared" si="4"/>
        <v>0</v>
      </c>
      <c r="U37" s="112">
        <f t="shared" si="5"/>
        <v>0</v>
      </c>
      <c r="V37" s="9"/>
      <c r="W37" s="49"/>
      <c r="X37" s="50"/>
      <c r="Y37" s="208"/>
      <c r="Z37" s="208"/>
      <c r="AA37" s="208"/>
      <c r="AB37" s="63" t="s">
        <v>47</v>
      </c>
      <c r="AC37" s="68">
        <f>IF([0]!Buss_Bettag_1=""," ",[0]!Buss_Bettag_1)</f>
        <v>41234</v>
      </c>
      <c r="AD37" s="64">
        <v>125</v>
      </c>
    </row>
    <row r="38" spans="2:31" ht="21" customHeight="1">
      <c r="B38" s="18">
        <f t="shared" si="14"/>
        <v>40964</v>
      </c>
      <c r="C38" s="21"/>
      <c r="D38" s="21"/>
      <c r="E38" s="21"/>
      <c r="F38" s="21"/>
      <c r="G38" s="118">
        <f t="shared" si="6"/>
        <v>0</v>
      </c>
      <c r="H38" s="119">
        <f t="shared" si="7"/>
        <v>0</v>
      </c>
      <c r="I38" s="118">
        <f t="shared" si="8"/>
        <v>0</v>
      </c>
      <c r="J38" s="119">
        <f t="shared" si="9"/>
        <v>0</v>
      </c>
      <c r="K38" s="120">
        <f t="shared" si="10"/>
        <v>0</v>
      </c>
      <c r="L38" s="121">
        <f t="shared" si="11"/>
        <v>0</v>
      </c>
      <c r="M38" s="107"/>
      <c r="N38" s="112">
        <f t="shared" si="12"/>
        <v>0</v>
      </c>
      <c r="O38" s="112">
        <f t="shared" si="0"/>
        <v>0</v>
      </c>
      <c r="P38" s="112">
        <f t="shared" si="1"/>
        <v>0</v>
      </c>
      <c r="Q38" s="112">
        <f t="shared" si="2"/>
        <v>0</v>
      </c>
      <c r="R38" s="112">
        <f t="shared" si="3"/>
        <v>0</v>
      </c>
      <c r="S38" s="112">
        <f t="shared" si="13"/>
        <v>1</v>
      </c>
      <c r="T38" s="112">
        <f t="shared" si="4"/>
        <v>0</v>
      </c>
      <c r="U38" s="112">
        <f t="shared" si="5"/>
        <v>0</v>
      </c>
      <c r="V38" s="9"/>
      <c r="W38" s="49"/>
      <c r="X38" s="33"/>
      <c r="Y38" s="208"/>
      <c r="Z38" s="208"/>
      <c r="AA38" s="208"/>
      <c r="AB38" s="74" t="s">
        <v>2</v>
      </c>
      <c r="AC38" s="75">
        <f>IF([0]!Ostersonntag_1=""," ",[0]!Ostersonntag_1)</f>
        <v>41007</v>
      </c>
      <c r="AD38" s="76">
        <v>125</v>
      </c>
      <c r="AE38" s="79"/>
    </row>
    <row r="39" spans="2:30" ht="21" customHeight="1">
      <c r="B39" s="18">
        <f t="shared" si="14"/>
        <v>40965</v>
      </c>
      <c r="C39" s="21"/>
      <c r="D39" s="21"/>
      <c r="E39" s="21"/>
      <c r="F39" s="21"/>
      <c r="G39" s="118">
        <f t="shared" si="6"/>
        <v>0</v>
      </c>
      <c r="H39" s="119">
        <f t="shared" si="7"/>
        <v>0</v>
      </c>
      <c r="I39" s="118">
        <f t="shared" si="8"/>
        <v>0</v>
      </c>
      <c r="J39" s="119">
        <f t="shared" si="9"/>
        <v>0</v>
      </c>
      <c r="K39" s="120">
        <f t="shared" si="10"/>
        <v>0</v>
      </c>
      <c r="L39" s="121">
        <f t="shared" si="11"/>
        <v>0</v>
      </c>
      <c r="M39" s="107"/>
      <c r="N39" s="112">
        <f t="shared" si="12"/>
        <v>1</v>
      </c>
      <c r="O39" s="112">
        <f t="shared" si="0"/>
        <v>0</v>
      </c>
      <c r="P39" s="112">
        <f t="shared" si="1"/>
        <v>0</v>
      </c>
      <c r="Q39" s="112">
        <f t="shared" si="2"/>
        <v>0</v>
      </c>
      <c r="R39" s="112">
        <f t="shared" si="3"/>
        <v>0</v>
      </c>
      <c r="S39" s="112">
        <f t="shared" si="13"/>
        <v>0</v>
      </c>
      <c r="T39" s="112">
        <f t="shared" si="4"/>
        <v>0</v>
      </c>
      <c r="U39" s="112">
        <f t="shared" si="5"/>
        <v>0</v>
      </c>
      <c r="V39" s="9"/>
      <c r="W39" s="32"/>
      <c r="X39" s="33"/>
      <c r="Y39" s="208"/>
      <c r="Z39" s="208"/>
      <c r="AA39" s="208"/>
      <c r="AB39" s="77" t="s">
        <v>51</v>
      </c>
      <c r="AC39" s="78">
        <f>IF([0]!Pfingstsonntag_1=""," ",[0]!Pfingstsonntag_1)</f>
        <v>41056</v>
      </c>
      <c r="AD39" s="76">
        <v>125</v>
      </c>
    </row>
    <row r="40" spans="2:30" ht="21" customHeight="1">
      <c r="B40" s="18">
        <f t="shared" si="14"/>
        <v>40966</v>
      </c>
      <c r="C40" s="21"/>
      <c r="D40" s="21"/>
      <c r="E40" s="21"/>
      <c r="F40" s="21"/>
      <c r="G40" s="118">
        <f t="shared" si="6"/>
        <v>0</v>
      </c>
      <c r="H40" s="119">
        <f t="shared" si="7"/>
        <v>0</v>
      </c>
      <c r="I40" s="118">
        <f t="shared" si="8"/>
        <v>0</v>
      </c>
      <c r="J40" s="119">
        <f t="shared" si="9"/>
        <v>0</v>
      </c>
      <c r="K40" s="120">
        <f t="shared" si="10"/>
        <v>0</v>
      </c>
      <c r="L40" s="121">
        <f t="shared" si="11"/>
        <v>0</v>
      </c>
      <c r="M40" s="107"/>
      <c r="N40" s="112">
        <f t="shared" si="12"/>
        <v>0</v>
      </c>
      <c r="O40" s="112">
        <f t="shared" si="0"/>
        <v>0</v>
      </c>
      <c r="P40" s="112">
        <f t="shared" si="1"/>
        <v>0</v>
      </c>
      <c r="Q40" s="112">
        <f t="shared" si="2"/>
        <v>0</v>
      </c>
      <c r="R40" s="112">
        <f t="shared" si="3"/>
        <v>0</v>
      </c>
      <c r="S40" s="112">
        <f t="shared" si="13"/>
        <v>0</v>
      </c>
      <c r="T40" s="112">
        <f t="shared" si="4"/>
        <v>0</v>
      </c>
      <c r="U40" s="112">
        <f t="shared" si="5"/>
        <v>0</v>
      </c>
      <c r="V40" s="9"/>
      <c r="W40" s="32"/>
      <c r="X40" s="33"/>
      <c r="Y40" s="208"/>
      <c r="Z40" s="208"/>
      <c r="AA40" s="208"/>
      <c r="AB40" s="80"/>
      <c r="AC40" s="79"/>
      <c r="AD40" s="79"/>
    </row>
    <row r="41" spans="2:30" ht="21" customHeight="1">
      <c r="B41" s="18">
        <f t="shared" si="14"/>
        <v>40967</v>
      </c>
      <c r="C41" s="21"/>
      <c r="D41" s="21"/>
      <c r="E41" s="21"/>
      <c r="F41" s="21"/>
      <c r="G41" s="118">
        <f t="shared" si="6"/>
        <v>0</v>
      </c>
      <c r="H41" s="119">
        <f t="shared" si="7"/>
        <v>0</v>
      </c>
      <c r="I41" s="118">
        <f t="shared" si="8"/>
        <v>0</v>
      </c>
      <c r="J41" s="119">
        <f t="shared" si="9"/>
        <v>0</v>
      </c>
      <c r="K41" s="120">
        <f t="shared" si="10"/>
        <v>0</v>
      </c>
      <c r="L41" s="121">
        <f t="shared" si="11"/>
        <v>0</v>
      </c>
      <c r="M41" s="107"/>
      <c r="N41" s="112">
        <f t="shared" si="12"/>
        <v>0</v>
      </c>
      <c r="O41" s="112">
        <f t="shared" si="0"/>
        <v>0</v>
      </c>
      <c r="P41" s="112">
        <f t="shared" si="1"/>
        <v>0</v>
      </c>
      <c r="Q41" s="112">
        <f t="shared" si="2"/>
        <v>0</v>
      </c>
      <c r="R41" s="112">
        <f t="shared" si="3"/>
        <v>0</v>
      </c>
      <c r="S41" s="112">
        <f t="shared" si="13"/>
        <v>0</v>
      </c>
      <c r="T41" s="112">
        <f t="shared" si="4"/>
        <v>0</v>
      </c>
      <c r="U41" s="112">
        <f t="shared" si="5"/>
        <v>0</v>
      </c>
      <c r="V41" s="9"/>
      <c r="W41" s="32"/>
      <c r="X41" s="33"/>
      <c r="Y41" s="208"/>
      <c r="Z41" s="208"/>
      <c r="AA41" s="208"/>
      <c r="AB41" s="79"/>
      <c r="AC41" s="79"/>
      <c r="AD41" s="79"/>
    </row>
    <row r="42" spans="2:30" ht="21" customHeight="1">
      <c r="B42" s="18">
        <f t="shared" si="14"/>
        <v>40968</v>
      </c>
      <c r="C42" s="21"/>
      <c r="D42" s="21"/>
      <c r="E42" s="21"/>
      <c r="F42" s="21"/>
      <c r="G42" s="118">
        <f t="shared" si="6"/>
        <v>0</v>
      </c>
      <c r="H42" s="119">
        <f t="shared" si="7"/>
        <v>0</v>
      </c>
      <c r="I42" s="118">
        <f t="shared" si="8"/>
        <v>0</v>
      </c>
      <c r="J42" s="119">
        <f t="shared" si="9"/>
        <v>0</v>
      </c>
      <c r="K42" s="120">
        <f t="shared" si="10"/>
        <v>0</v>
      </c>
      <c r="L42" s="121">
        <f t="shared" si="11"/>
        <v>0</v>
      </c>
      <c r="M42" s="107"/>
      <c r="N42" s="112">
        <f t="shared" si="12"/>
        <v>0</v>
      </c>
      <c r="O42" s="112">
        <f t="shared" si="0"/>
        <v>0</v>
      </c>
      <c r="P42" s="112">
        <f t="shared" si="1"/>
        <v>0</v>
      </c>
      <c r="Q42" s="112">
        <f t="shared" si="2"/>
        <v>0</v>
      </c>
      <c r="R42" s="112">
        <f t="shared" si="3"/>
        <v>0</v>
      </c>
      <c r="S42" s="112">
        <f t="shared" si="13"/>
        <v>0</v>
      </c>
      <c r="T42" s="112">
        <f t="shared" si="4"/>
        <v>0</v>
      </c>
      <c r="U42" s="112">
        <f t="shared" si="5"/>
        <v>0</v>
      </c>
      <c r="V42" s="9"/>
      <c r="W42" s="32"/>
      <c r="X42" s="33"/>
      <c r="Y42" s="208"/>
      <c r="Z42" s="208"/>
      <c r="AA42" s="208"/>
      <c r="AB42" s="79"/>
      <c r="AC42" s="79"/>
      <c r="AD42" s="79"/>
    </row>
    <row r="43" spans="2:30" ht="21" customHeight="1">
      <c r="B43" s="18">
        <f t="shared" si="14"/>
      </c>
      <c r="C43" s="21"/>
      <c r="D43" s="21"/>
      <c r="E43" s="21"/>
      <c r="F43" s="21"/>
      <c r="G43" s="118">
        <f t="shared" si="6"/>
      </c>
      <c r="H43" s="119">
        <f t="shared" si="7"/>
      </c>
      <c r="I43" s="118">
        <f t="shared" si="8"/>
      </c>
      <c r="J43" s="119">
        <f t="shared" si="9"/>
      </c>
      <c r="K43" s="120">
        <f t="shared" si="10"/>
      </c>
      <c r="L43" s="121">
        <f t="shared" si="11"/>
      </c>
      <c r="M43" s="107"/>
      <c r="N43" s="112">
        <f t="shared" si="12"/>
        <v>0</v>
      </c>
      <c r="O43" s="112">
        <f t="shared" si="0"/>
        <v>0</v>
      </c>
      <c r="P43" s="112">
        <f t="shared" si="1"/>
        <v>0</v>
      </c>
      <c r="Q43" s="112">
        <f t="shared" si="2"/>
        <v>0</v>
      </c>
      <c r="R43" s="112">
        <f t="shared" si="3"/>
        <v>0</v>
      </c>
      <c r="S43" s="112">
        <f t="shared" si="13"/>
        <v>0</v>
      </c>
      <c r="T43" s="112">
        <f t="shared" si="4"/>
        <v>0</v>
      </c>
      <c r="U43" s="112">
        <f t="shared" si="5"/>
        <v>0</v>
      </c>
      <c r="V43" s="9"/>
      <c r="W43" s="32"/>
      <c r="X43" s="33"/>
      <c r="Y43" s="208"/>
      <c r="Z43" s="208"/>
      <c r="AA43" s="208"/>
      <c r="AB43" s="79"/>
      <c r="AC43" s="79"/>
      <c r="AD43" s="79"/>
    </row>
    <row r="44" spans="2:30" ht="21" customHeight="1">
      <c r="B44" s="19">
        <f t="shared" si="14"/>
      </c>
      <c r="C44" s="96"/>
      <c r="D44" s="96"/>
      <c r="E44" s="96"/>
      <c r="F44" s="96"/>
      <c r="G44" s="102">
        <f t="shared" si="6"/>
      </c>
      <c r="H44" s="93">
        <f t="shared" si="7"/>
      </c>
      <c r="I44" s="102">
        <f t="shared" si="8"/>
      </c>
      <c r="J44" s="93">
        <f t="shared" si="9"/>
      </c>
      <c r="K44" s="103">
        <f t="shared" si="10"/>
      </c>
      <c r="L44" s="94">
        <f t="shared" si="11"/>
      </c>
      <c r="M44" s="107"/>
      <c r="N44" s="112">
        <f t="shared" si="12"/>
        <v>0</v>
      </c>
      <c r="O44" s="112">
        <f t="shared" si="0"/>
        <v>0</v>
      </c>
      <c r="P44" s="112">
        <f t="shared" si="1"/>
        <v>0</v>
      </c>
      <c r="Q44" s="112">
        <f t="shared" si="2"/>
        <v>0</v>
      </c>
      <c r="R44" s="112">
        <f t="shared" si="3"/>
        <v>0</v>
      </c>
      <c r="S44" s="112">
        <f t="shared" si="13"/>
        <v>0</v>
      </c>
      <c r="T44" s="112">
        <f t="shared" si="4"/>
        <v>0</v>
      </c>
      <c r="U44" s="112">
        <f t="shared" si="5"/>
        <v>0</v>
      </c>
      <c r="V44" s="9"/>
      <c r="W44" s="34"/>
      <c r="X44" s="35"/>
      <c r="Y44" s="208"/>
      <c r="Z44" s="208"/>
      <c r="AA44" s="208"/>
      <c r="AB44" s="79"/>
      <c r="AC44" s="79"/>
      <c r="AD44" s="79"/>
    </row>
    <row r="45" spans="2:27" ht="21" customHeight="1">
      <c r="B45" s="43" t="s">
        <v>33</v>
      </c>
      <c r="C45" s="44"/>
      <c r="D45" s="44"/>
      <c r="E45" s="44"/>
      <c r="F45" s="44"/>
      <c r="G45" s="85">
        <f aca="true" t="shared" si="15" ref="G45:L45">SUM(G14:G44)</f>
        <v>0</v>
      </c>
      <c r="H45" s="45">
        <f t="shared" si="15"/>
        <v>0</v>
      </c>
      <c r="I45" s="85">
        <f t="shared" si="15"/>
        <v>0</v>
      </c>
      <c r="J45" s="45">
        <f t="shared" si="15"/>
        <v>0</v>
      </c>
      <c r="K45" s="85">
        <f t="shared" si="15"/>
        <v>0</v>
      </c>
      <c r="L45" s="122">
        <f t="shared" si="15"/>
        <v>0</v>
      </c>
      <c r="M45" s="108"/>
      <c r="N45" s="108"/>
      <c r="O45" s="108"/>
      <c r="P45" s="108"/>
      <c r="Q45" s="108"/>
      <c r="R45" s="108"/>
      <c r="S45" s="108"/>
      <c r="T45" s="108"/>
      <c r="U45" s="108"/>
      <c r="V45" s="11"/>
      <c r="W45" s="41" t="s">
        <v>32</v>
      </c>
      <c r="X45" s="42">
        <f>SUM(X14:X44)</f>
        <v>0</v>
      </c>
      <c r="Y45" s="208"/>
      <c r="Z45" s="208"/>
      <c r="AA45" s="208"/>
    </row>
    <row r="46" spans="2:27" ht="12" customHeight="1">
      <c r="B46" s="12"/>
      <c r="C46" s="13"/>
      <c r="D46" s="13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9"/>
      <c r="W46" s="15"/>
      <c r="X46" s="10"/>
      <c r="Y46" s="8"/>
      <c r="Z46" s="8"/>
      <c r="AA46" s="8"/>
    </row>
    <row r="47" spans="2:27" ht="12.7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</row>
    <row r="48" spans="2:27" ht="12.7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</row>
    <row r="49" spans="2:27" ht="12.7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</row>
    <row r="50" spans="2:27" ht="12.7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</row>
    <row r="51" spans="2:27" ht="12.7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</row>
    <row r="52" spans="2:27" ht="12.7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</row>
    <row r="53" spans="2:27" ht="12.7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</row>
    <row r="54" spans="2:27" ht="12.7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</row>
    <row r="55" spans="2:27" ht="12.7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</row>
  </sheetData>
  <sheetProtection password="C4B6" sheet="1" objects="1" scenarios="1"/>
  <mergeCells count="31">
    <mergeCell ref="B5:C5"/>
    <mergeCell ref="AB29:AD30"/>
    <mergeCell ref="AB12:AB13"/>
    <mergeCell ref="W12:X13"/>
    <mergeCell ref="Y3:AA45"/>
    <mergeCell ref="L5:X10"/>
    <mergeCell ref="AB27:AD28"/>
    <mergeCell ref="AC12:AC13"/>
    <mergeCell ref="AD12:AD13"/>
    <mergeCell ref="B3:X3"/>
    <mergeCell ref="W14:X14"/>
    <mergeCell ref="B47:AA55"/>
    <mergeCell ref="B11:X11"/>
    <mergeCell ref="B12:B13"/>
    <mergeCell ref="C12:D12"/>
    <mergeCell ref="E12:F12"/>
    <mergeCell ref="D6:K6"/>
    <mergeCell ref="B10:C10"/>
    <mergeCell ref="D10:G10"/>
    <mergeCell ref="B6:C6"/>
    <mergeCell ref="J10:K10"/>
    <mergeCell ref="B1:X1"/>
    <mergeCell ref="D7:K7"/>
    <mergeCell ref="B8:C8"/>
    <mergeCell ref="D8:K8"/>
    <mergeCell ref="B2:X2"/>
    <mergeCell ref="H10:I10"/>
    <mergeCell ref="B4:X4"/>
    <mergeCell ref="D5:K5"/>
    <mergeCell ref="B7:C7"/>
    <mergeCell ref="B9:K9"/>
  </mergeCells>
  <conditionalFormatting sqref="B14:B44">
    <cfRule type="expression" priority="3" dxfId="12" stopIfTrue="1">
      <formula>OR(WEEKDAY(B14)=7,WEEKDAY(B14)=1)</formula>
    </cfRule>
  </conditionalFormatting>
  <conditionalFormatting sqref="C14:C44">
    <cfRule type="expression" priority="4" dxfId="0" stopIfTrue="1">
      <formula>OR(WEEKDAY(B14)=7,WEEKDAY(B14)=1)</formula>
    </cfRule>
  </conditionalFormatting>
  <conditionalFormatting sqref="D14:D44">
    <cfRule type="expression" priority="5" dxfId="0" stopIfTrue="1">
      <formula>OR(WEEKDAY(B14)=7,WEEKDAY(B14)=1)</formula>
    </cfRule>
  </conditionalFormatting>
  <conditionalFormatting sqref="G14:G44">
    <cfRule type="expression" priority="6" dxfId="0" stopIfTrue="1">
      <formula>OR(WEEKDAY(B14)=7,WEEKDAY(B14)=1)</formula>
    </cfRule>
  </conditionalFormatting>
  <conditionalFormatting sqref="H14:H44">
    <cfRule type="expression" priority="7" dxfId="0" stopIfTrue="1">
      <formula>OR(WEEKDAY(B14)=7,WEEKDAY(B14)=1)</formula>
    </cfRule>
  </conditionalFormatting>
  <conditionalFormatting sqref="I14:I44">
    <cfRule type="expression" priority="8" dxfId="0" stopIfTrue="1">
      <formula>OR(WEEKDAY(B14)=7,WEEKDAY(B14)=1)</formula>
    </cfRule>
  </conditionalFormatting>
  <conditionalFormatting sqref="J14:J44">
    <cfRule type="expression" priority="9" dxfId="0" stopIfTrue="1">
      <formula>OR(WEEKDAY(B14)=7,WEEKDAY(B14)=1)</formula>
    </cfRule>
  </conditionalFormatting>
  <conditionalFormatting sqref="K14:K44">
    <cfRule type="expression" priority="10" dxfId="0" stopIfTrue="1">
      <formula>OR(WEEKDAY(B14)=7,WEEKDAY(B14)=1)</formula>
    </cfRule>
  </conditionalFormatting>
  <conditionalFormatting sqref="L14:M44">
    <cfRule type="expression" priority="11" dxfId="0" stopIfTrue="1">
      <formula>OR(WEEKDAY(B14)=7,WEEKDAY(B14)=1)</formula>
    </cfRule>
  </conditionalFormatting>
  <conditionalFormatting sqref="E14:E44">
    <cfRule type="expression" priority="2" dxfId="2" stopIfTrue="1">
      <formula>OR(WEEKDAY(B14)=7,WEEKDAY(B14)=1)</formula>
    </cfRule>
  </conditionalFormatting>
  <conditionalFormatting sqref="F14:F44">
    <cfRule type="expression" priority="1" dxfId="2" stopIfTrue="1">
      <formula>OR(WEEKDAY(B14)=7,WEEKDAY(B14)=1)</formula>
    </cfRule>
  </conditionalFormatting>
  <conditionalFormatting sqref="U14:U44">
    <cfRule type="expression" priority="29" dxfId="0" stopIfTrue="1">
      <formula>OR(WEEKDAY(C14)=7,WEEKDAY(C14)=1)</formula>
    </cfRule>
  </conditionalFormatting>
  <conditionalFormatting sqref="T14:T44">
    <cfRule type="expression" priority="31" dxfId="0" stopIfTrue="1">
      <formula>OR(WEEKDAY(C14)=7,WEEKDAY(C14)=1)</formula>
    </cfRule>
  </conditionalFormatting>
  <conditionalFormatting sqref="S14:S44">
    <cfRule type="expression" priority="33" dxfId="0" stopIfTrue="1">
      <formula>OR(WEEKDAY(C14)=7,WEEKDAY(C14)=1)</formula>
    </cfRule>
  </conditionalFormatting>
  <conditionalFormatting sqref="R14:R44">
    <cfRule type="expression" priority="35" dxfId="0" stopIfTrue="1">
      <formula>OR(WEEKDAY(C14)=7,WEEKDAY(C14)=1)</formula>
    </cfRule>
  </conditionalFormatting>
  <conditionalFormatting sqref="Q14:Q44">
    <cfRule type="expression" priority="37" dxfId="0" stopIfTrue="1">
      <formula>OR(WEEKDAY(C14)=7,WEEKDAY(C14)=1)</formula>
    </cfRule>
  </conditionalFormatting>
  <conditionalFormatting sqref="P14:P44">
    <cfRule type="expression" priority="39" dxfId="0" stopIfTrue="1">
      <formula>OR(WEEKDAY(C14)=7,WEEKDAY(C14)=1)</formula>
    </cfRule>
  </conditionalFormatting>
  <conditionalFormatting sqref="O14:O44">
    <cfRule type="expression" priority="41" dxfId="0" stopIfTrue="1">
      <formula>OR(WEEKDAY(C14)=7,WEEKDAY(C14)=1)</formula>
    </cfRule>
  </conditionalFormatting>
  <conditionalFormatting sqref="N14:U14 N14:N44 O15:U44">
    <cfRule type="expression" priority="43" dxfId="0" stopIfTrue="1">
      <formula>OR(WEEKDAY(C14)=7,WEEKDAY(C14)=1)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2" width="16.7109375" style="2" customWidth="1"/>
    <col min="13" max="13" width="4.00390625" style="2" hidden="1" customWidth="1"/>
    <col min="14" max="14" width="10.28125" style="2" hidden="1" customWidth="1"/>
    <col min="15" max="15" width="11.00390625" style="2" hidden="1" customWidth="1"/>
    <col min="16" max="17" width="10.7109375" style="2" hidden="1" customWidth="1"/>
    <col min="18" max="18" width="12.57421875" style="2" hidden="1" customWidth="1"/>
    <col min="19" max="19" width="11.57421875" style="2" hidden="1" customWidth="1"/>
    <col min="20" max="20" width="10.28125" style="2" hidden="1" customWidth="1"/>
    <col min="21" max="21" width="8.8515625" style="2" hidden="1" customWidth="1"/>
    <col min="22" max="22" width="1.7109375" style="2" customWidth="1"/>
    <col min="23" max="23" width="27.57421875" style="3" customWidth="1"/>
    <col min="24" max="24" width="19.57421875" style="4" customWidth="1"/>
    <col min="25" max="25" width="2.28125" style="2" customWidth="1"/>
    <col min="26" max="26" width="4.00390625" style="2" customWidth="1"/>
    <col min="27" max="27" width="1.28515625" style="2" customWidth="1"/>
    <col min="28" max="28" width="36.421875" style="2" customWidth="1"/>
    <col min="29" max="30" width="11.57421875" style="2" customWidth="1"/>
    <col min="31" max="16384" width="11.57421875" style="2" customWidth="1"/>
  </cols>
  <sheetData>
    <row r="1" spans="2:24" ht="15" customHeight="1">
      <c r="B1" s="191" t="str">
        <f>IF([0]!actualdate=""," ",[0]!actualdate)</f>
        <v>Letzte Aktualisierung: 22.05.2012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2:30" ht="42" customHeight="1">
      <c r="B2" s="193" t="s">
        <v>18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5"/>
      <c r="Y2" s="7"/>
      <c r="Z2" s="7"/>
      <c r="AA2" s="7"/>
      <c r="AB2" s="7"/>
      <c r="AC2" s="7"/>
      <c r="AD2" s="7"/>
    </row>
    <row r="3" spans="2:30" ht="16.5" customHeight="1"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5"/>
      <c r="Y3" s="208"/>
      <c r="Z3" s="208"/>
      <c r="AA3" s="208"/>
      <c r="AB3" s="5"/>
      <c r="AC3" s="5"/>
      <c r="AD3" s="7"/>
    </row>
    <row r="4" spans="2:30" ht="15" customHeight="1">
      <c r="B4" s="223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08"/>
      <c r="Z4" s="208"/>
      <c r="AA4" s="208"/>
      <c r="AB4" s="5"/>
      <c r="AC4" s="5"/>
      <c r="AD4" s="48"/>
    </row>
    <row r="5" spans="2:27" ht="21" customHeight="1">
      <c r="B5" s="168" t="s">
        <v>19</v>
      </c>
      <c r="C5" s="169"/>
      <c r="D5" s="196"/>
      <c r="E5" s="197"/>
      <c r="F5" s="197"/>
      <c r="G5" s="197"/>
      <c r="H5" s="197"/>
      <c r="I5" s="197"/>
      <c r="J5" s="197"/>
      <c r="K5" s="198"/>
      <c r="L5" s="144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6"/>
      <c r="Y5" s="208"/>
      <c r="Z5" s="208"/>
      <c r="AA5" s="208"/>
    </row>
    <row r="6" spans="2:27" ht="21" customHeight="1">
      <c r="B6" s="205" t="s">
        <v>21</v>
      </c>
      <c r="C6" s="206"/>
      <c r="D6" s="184"/>
      <c r="E6" s="185"/>
      <c r="F6" s="185"/>
      <c r="G6" s="199"/>
      <c r="H6" s="199"/>
      <c r="I6" s="199"/>
      <c r="J6" s="199"/>
      <c r="K6" s="200"/>
      <c r="L6" s="147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9"/>
      <c r="Y6" s="208"/>
      <c r="Z6" s="208"/>
      <c r="AA6" s="208"/>
    </row>
    <row r="7" spans="2:27" ht="21" customHeight="1">
      <c r="B7" s="216" t="s">
        <v>20</v>
      </c>
      <c r="C7" s="217"/>
      <c r="D7" s="201"/>
      <c r="E7" s="202"/>
      <c r="F7" s="202"/>
      <c r="G7" s="197"/>
      <c r="H7" s="197"/>
      <c r="I7" s="197"/>
      <c r="J7" s="197"/>
      <c r="K7" s="198"/>
      <c r="L7" s="147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9"/>
      <c r="Y7" s="208"/>
      <c r="Z7" s="208"/>
      <c r="AA7" s="208"/>
    </row>
    <row r="8" spans="2:27" ht="21" customHeight="1">
      <c r="B8" s="218" t="s">
        <v>22</v>
      </c>
      <c r="C8" s="219"/>
      <c r="D8" s="184"/>
      <c r="E8" s="185"/>
      <c r="F8" s="185"/>
      <c r="G8" s="186"/>
      <c r="H8" s="186"/>
      <c r="I8" s="186"/>
      <c r="J8" s="186"/>
      <c r="K8" s="186"/>
      <c r="L8" s="147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  <c r="Y8" s="208"/>
      <c r="Z8" s="208"/>
      <c r="AA8" s="208"/>
    </row>
    <row r="9" spans="2:27" ht="7.5" customHeight="1">
      <c r="B9" s="155"/>
      <c r="C9" s="156"/>
      <c r="D9" s="156"/>
      <c r="E9" s="156"/>
      <c r="F9" s="156"/>
      <c r="G9" s="156"/>
      <c r="H9" s="156"/>
      <c r="I9" s="156"/>
      <c r="J9" s="156"/>
      <c r="K9" s="156"/>
      <c r="L9" s="147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9"/>
      <c r="Y9" s="208"/>
      <c r="Z9" s="208"/>
      <c r="AA9" s="208"/>
    </row>
    <row r="10" spans="2:27" ht="21" customHeight="1">
      <c r="B10" s="209" t="s">
        <v>4</v>
      </c>
      <c r="C10" s="210"/>
      <c r="D10" s="211">
        <v>40969</v>
      </c>
      <c r="E10" s="212"/>
      <c r="F10" s="212"/>
      <c r="G10" s="213"/>
      <c r="H10" s="214" t="s">
        <v>5</v>
      </c>
      <c r="I10" s="215"/>
      <c r="J10" s="221">
        <v>10</v>
      </c>
      <c r="K10" s="222"/>
      <c r="L10" s="150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2"/>
      <c r="Y10" s="208"/>
      <c r="Z10" s="208"/>
      <c r="AA10" s="208"/>
    </row>
    <row r="11" spans="2:27" s="6" customFormat="1" ht="12.75" customHeight="1"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8"/>
      <c r="Z11" s="208"/>
      <c r="AA11" s="208"/>
    </row>
    <row r="12" spans="2:30" ht="21" customHeight="1">
      <c r="B12" s="189" t="s">
        <v>23</v>
      </c>
      <c r="C12" s="153" t="s">
        <v>36</v>
      </c>
      <c r="D12" s="154"/>
      <c r="E12" s="153" t="s">
        <v>37</v>
      </c>
      <c r="F12" s="220"/>
      <c r="G12" s="36" t="s">
        <v>26</v>
      </c>
      <c r="H12" s="36" t="s">
        <v>28</v>
      </c>
      <c r="I12" s="36" t="s">
        <v>28</v>
      </c>
      <c r="J12" s="36" t="s">
        <v>29</v>
      </c>
      <c r="K12" s="36" t="s">
        <v>30</v>
      </c>
      <c r="L12" s="37" t="s">
        <v>30</v>
      </c>
      <c r="M12" s="104"/>
      <c r="N12" s="109" t="s">
        <v>52</v>
      </c>
      <c r="O12" s="109" t="s">
        <v>53</v>
      </c>
      <c r="P12" s="110" t="s">
        <v>54</v>
      </c>
      <c r="Q12" s="111">
        <v>41267</v>
      </c>
      <c r="R12" s="111">
        <v>41274</v>
      </c>
      <c r="S12" s="110" t="s">
        <v>55</v>
      </c>
      <c r="T12" s="110" t="s">
        <v>56</v>
      </c>
      <c r="U12" s="110" t="s">
        <v>57</v>
      </c>
      <c r="V12" s="9"/>
      <c r="W12" s="159" t="s">
        <v>31</v>
      </c>
      <c r="X12" s="160"/>
      <c r="Y12" s="208"/>
      <c r="Z12" s="208"/>
      <c r="AA12" s="208"/>
      <c r="AB12" s="187" t="s">
        <v>44</v>
      </c>
      <c r="AC12" s="142">
        <f>YEAR(Beginndatum_1)</f>
        <v>2012</v>
      </c>
      <c r="AD12" s="157" t="s">
        <v>38</v>
      </c>
    </row>
    <row r="13" spans="2:30" ht="21" customHeight="1">
      <c r="B13" s="190"/>
      <c r="C13" s="47" t="s">
        <v>24</v>
      </c>
      <c r="D13" s="47" t="s">
        <v>25</v>
      </c>
      <c r="E13" s="47" t="s">
        <v>24</v>
      </c>
      <c r="F13" s="47" t="s">
        <v>25</v>
      </c>
      <c r="G13" s="38" t="s">
        <v>27</v>
      </c>
      <c r="H13" s="39">
        <v>0.25</v>
      </c>
      <c r="I13" s="39">
        <v>0.4</v>
      </c>
      <c r="J13" s="39">
        <v>0.5</v>
      </c>
      <c r="K13" s="39">
        <v>1.25</v>
      </c>
      <c r="L13" s="40">
        <v>1.5</v>
      </c>
      <c r="M13" s="105"/>
      <c r="N13" s="105"/>
      <c r="O13" s="105"/>
      <c r="P13" s="105"/>
      <c r="Q13" s="105"/>
      <c r="R13" s="105"/>
      <c r="S13" s="105"/>
      <c r="T13" s="105"/>
      <c r="U13" s="105"/>
      <c r="V13" s="9"/>
      <c r="W13" s="161"/>
      <c r="X13" s="162"/>
      <c r="Y13" s="208"/>
      <c r="Z13" s="208"/>
      <c r="AA13" s="208"/>
      <c r="AB13" s="188"/>
      <c r="AC13" s="143"/>
      <c r="AD13" s="158"/>
    </row>
    <row r="14" spans="2:30" ht="21" customHeight="1">
      <c r="B14" s="95">
        <f>Beginndatum_1</f>
        <v>40969</v>
      </c>
      <c r="C14" s="20"/>
      <c r="D14" s="20"/>
      <c r="E14" s="20"/>
      <c r="F14" s="46"/>
      <c r="G14" s="113">
        <f>IF(B14&lt;&gt;"",D14+IF(D14&lt;C14,1,0)-C14+F14+IF(F14&lt;E14,1,0)-E14,"")</f>
        <v>0</v>
      </c>
      <c r="H14" s="114">
        <f>IF(B14&lt;&gt;"",MAX(IF(AND(D14&lt;&gt;"",C14&lt;&gt;""),IF(D14&gt;IF(C14=1,0,C14),((MIN(D14,6/24)-MIN(IF(C14=1,0,C14),6/24))+(MAX(D14,20/24)-MAX(IF(C14=1,0,C14),20/24))),(1-MAX(C14,20/24)+MIN(D14,6/24))),0)+IF(AND(F14&lt;&gt;"",E14&lt;&gt;""),IF(F14&gt;IF(E14=1,0,E14),((MIN(F14,6/24)-MIN(IF(E14=1,0,E14),6/24))+(MAX(F14,20/24)-MAX(IF(E14=1,0,E14),20/24))),(1-MAX(E14,20/24)+MIN(F14,6/24))),0)-I14,0),"")</f>
        <v>0</v>
      </c>
      <c r="I14" s="115">
        <f>IF(B14&lt;&gt;"",IF(IF(C14=1,0,C14)&gt;D14,MIN(D14,4/24),0)+IF(IF(E14=1,0,E14)&gt;F14,MIN(F14,4/24),0),"")</f>
        <v>0</v>
      </c>
      <c r="J14" s="114">
        <f>IF(B14&lt;&gt;"",IF(AND(N14=1,O14=0,P14=0),G14-IF(OR(Q14=1,R14=1),(IF(IF(C14=1,0,C14)&gt;D14,1-MAX(C14,14/24)+D14,MAX(D14,14/24)-MAX(C14,14/24))+IF(IF(E14=1,0,E14)&gt;F14,1-MAX(E14,14/24)+F14,MAX(F14,14/24)-MAX(E14,14/24))),(IF(OR(T14=1,U14=1),IF(IF(C14=1,0,C14)&gt;D14,D14,0)+IF(IF(E14=1,0,E14)&gt;F14,F14,0),IF(IF(C14=1,0,C14)&gt;D14,MAX(D14,4/24)-4/24,0)+IF(IF(E14=1,0,E14)&gt;F14,MAX(F14,4/24)-4/24,0)))),0)+IF(AND(S14=1,T14=0,U14=0),IF(OR(N14=1,O14=1,P14=1,Q14=1,R14=1),(IF(C14&gt;D14,(MAX(D14,4/24)-(4/24)),0)+IF(E14&gt;F14,(MAX(F14,4/24)-(4/24)),0)),(IF(C14&gt;D14,D14,0)+IF(E14&gt;F14,F14,0))),0),"")</f>
        <v>0</v>
      </c>
      <c r="K14" s="116">
        <f>IF(B14&lt;&gt;"",IF(AND(OR(O14=1,R14=1),P14=0),G14-(IF(U14=1,IF(IF(C14=1,0,C14)&gt;D14,D14,0)+IF(IF(E14=1,0,E14)&gt;F14,F14,0),IF(IF(C14=1,0,C14)&gt;D14,MAX(D14,4/24)-4/24,0)+IF(IF(E14=1,0,E14)&gt;F14,MAX(F14,4/24)-4/24,0)))-IF(R14=1,(IF(IF(C14=1,0,C14)&gt;D14,14/24-MIN(IF(C14=1,0,C14),14/24),MIN(IF(D14=0,1,D14),14/24)-MIN(IF(C14=1,0,C14),14/24))+IF(IF(E14=1,0,E14)&gt;F14,14/24-MIN(IF(E14=1,0,E14),14/24),MIN(IF(F14=0,1,F14),14/24)-MIN(IF(E14=1,0,E14),14/24))),0),0)+IF(AND(T14=1,U14=0),IF(OR(O14=1,P14=1,Q14=1,R14=1),(IF(C14&gt;D14,(MAX(D14,4/24)-(4/24)),0)+IF(E14&gt;F14,(MAX(F14,4/24)-(4/24)),0)),(IF(C14&gt;D14,D14,0)+IF(E14&gt;F14,F14,0))),0),"")</f>
        <v>0</v>
      </c>
      <c r="L14" s="117">
        <f>IF(B14&lt;&gt;"",IF(OR(P14=1,Q14=1),G14-(IF(IF(C14=1,0,C14)&gt;D14,MAX(D14,4/24)-4/24,0)+IF(IF(E14=1,0,E14)&gt;F14,MAX(F14,4/24)-4/24,0))-IF(Q14=1,(IF(IF(C14=1,0,C14)&gt;D14,14/24-MIN(IF(C14=1,0,C14),14/24),MIN(IF(D14=0,1,D14),14/24)-MIN(IF(C14=1,0,C14),14/24))+IF(IF(E14=1,0,E14)&gt;F14,14/24-MIN(IF(E14=1,0,E14),14/24),MIN(IF(F14=0,1,F14),14/24)-MIN(IF(E14=1,0,E14),14/24))),0),0)+IF(U14=1,IF(OR(P14=1,Q14=1),(IF(C14&gt;D14,(MAX(D14,4/24)-(4/24)),0)+IF(E14&gt;F14,(MAX(F14,4/24)-(4/24)),0)),(IF(C14&gt;D14,D14,0)+IF(E14&gt;F14,F14,0))),0),"")</f>
        <v>0</v>
      </c>
      <c r="M14" s="106"/>
      <c r="N14" s="112">
        <f>IF(ISNUMBER(B14),IF(WEEKDAY(B14,1)=1,1,0),0)</f>
        <v>0</v>
      </c>
      <c r="O14" s="112">
        <f aca="true" t="shared" si="0" ref="O14:O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P14" s="112">
        <f aca="true" t="shared" si="1" ref="P14:P44">IF(ISNUMBER(B14),IF(OR(B14=Weihnachtstag_1_1,B14=Weihnachtstag_2_1,B14=Tag_der_Arbeit_1),1,0),0)</f>
        <v>0</v>
      </c>
      <c r="Q14" s="112">
        <f aca="true" t="shared" si="2" ref="Q14:Q44">IF(ISNUMBER(B14),IF(B14=Heiligabend_1,1,0),0)</f>
        <v>0</v>
      </c>
      <c r="R14" s="112">
        <f aca="true" t="shared" si="3" ref="R14:R44">IF(ISNUMBER(B14),IF(B14=Sylvester_1,1,0),0)</f>
        <v>0</v>
      </c>
      <c r="S14" s="112">
        <f>IF(ISNUMBER(B14),IF(WEEKDAY(B14+1,1)=1,1,0),0)</f>
        <v>0</v>
      </c>
      <c r="T14" s="112">
        <f aca="true" t="shared" si="4" ref="T14:T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U14" s="112">
        <f aca="true" t="shared" si="5" ref="U14:U44">IF(ISNUMBER(B14),IF(OR(B14+1=Weihnachtstag_1_1,B14+1=Weihnachtstag_2_1,B14+1=Tag_der_Arbeit_1),1,0),0)</f>
        <v>0</v>
      </c>
      <c r="V14" s="22"/>
      <c r="W14" s="182"/>
      <c r="X14" s="183"/>
      <c r="Y14" s="208"/>
      <c r="Z14" s="208"/>
      <c r="AA14" s="208"/>
      <c r="AB14" s="51" t="s">
        <v>0</v>
      </c>
      <c r="AC14" s="52">
        <f>DATE(AC12,1,1)</f>
        <v>40909</v>
      </c>
      <c r="AD14" s="53">
        <v>125</v>
      </c>
    </row>
    <row r="15" spans="2:30" ht="21" customHeight="1">
      <c r="B15" s="17">
        <f>IF(B14&lt;&gt;"",IF(MONTH(Beginndatum_1)=MONTH(B14+1),B14+1,""),"")</f>
        <v>40970</v>
      </c>
      <c r="C15" s="21"/>
      <c r="D15" s="21"/>
      <c r="E15" s="21"/>
      <c r="F15" s="21"/>
      <c r="G15" s="118">
        <f aca="true" t="shared" si="6" ref="G15:G44">IF(B15&lt;&gt;"",D15+IF(D15&lt;C15,1,0)-C15+F15+IF(F15&lt;E15,1,0)-E15,"")</f>
        <v>0</v>
      </c>
      <c r="H15" s="119">
        <f aca="true" t="shared" si="7" ref="H15:H44">IF(B15&lt;&gt;"",MAX(IF(AND(D15&lt;&gt;"",C15&lt;&gt;""),IF(D15&gt;IF(C15=1,0,C15),((MIN(D15,6/24)-MIN(IF(C15=1,0,C15),6/24))+(MAX(D15,20/24)-MAX(IF(C15=1,0,C15),20/24))),(1-MAX(C15,20/24)+MIN(D15,6/24))),0)+IF(AND(F15&lt;&gt;"",E15&lt;&gt;""),IF(F15&gt;IF(E15=1,0,E15),((MIN(F15,6/24)-MIN(IF(E15=1,0,E15),6/24))+(MAX(F15,20/24)-MAX(IF(E15=1,0,E15),20/24))),(1-MAX(E15,20/24)+MIN(F15,6/24))),0)-I15,0),"")</f>
        <v>0</v>
      </c>
      <c r="I15" s="118">
        <f aca="true" t="shared" si="8" ref="I15:I44">IF(B15&lt;&gt;"",IF(IF(C15=1,0,C15)&gt;D15,MIN(D15,4/24),0)+IF(IF(E15=1,0,E15)&gt;F15,MIN(F15,4/24),0),"")</f>
        <v>0</v>
      </c>
      <c r="J15" s="119">
        <f aca="true" t="shared" si="9" ref="J15:J44">IF(B15&lt;&gt;"",IF(AND(N15=1,O15=0,P15=0),G15-IF(OR(Q15=1,R15=1),(IF(IF(C15=1,0,C15)&gt;D15,1-MAX(C15,14/24)+D15,MAX(D15,14/24)-MAX(C15,14/24))+IF(IF(E15=1,0,E15)&gt;F15,1-MAX(E15,14/24)+F15,MAX(F15,14/24)-MAX(E15,14/24))),(IF(OR(T15=1,U15=1),IF(IF(C15=1,0,C15)&gt;D15,D15,0)+IF(IF(E15=1,0,E15)&gt;F15,F15,0),IF(IF(C15=1,0,C15)&gt;D15,MAX(D15,4/24)-4/24,0)+IF(IF(E15=1,0,E15)&gt;F15,MAX(F15,4/24)-4/24,0)))),0)+IF(AND(S15=1,T15=0,U15=0),IF(OR(N15=1,O15=1,P15=1,Q15=1,R15=1),(IF(C15&gt;D15,(MAX(D15,4/24)-(4/24)),0)+IF(E15&gt;F15,(MAX(F15,4/24)-(4/24)),0)),(IF(C15&gt;D15,D15,0)+IF(E15&gt;F15,F15,0))),0),"")</f>
        <v>0</v>
      </c>
      <c r="K15" s="120">
        <f aca="true" t="shared" si="10" ref="K15:K44">IF(B15&lt;&gt;"",IF(AND(OR(O15=1,R15=1),P15=0),G15-(IF(U15=1,IF(IF(C15=1,0,C15)&gt;D15,D15,0)+IF(IF(E15=1,0,E15)&gt;F15,F15,0),IF(IF(C15=1,0,C15)&gt;D15,MAX(D15,4/24)-4/24,0)+IF(IF(E15=1,0,E15)&gt;F15,MAX(F15,4/24)-4/24,0)))-IF(R15=1,(IF(IF(C15=1,0,C15)&gt;D15,14/24-MIN(IF(C15=1,0,C15),14/24),MIN(IF(D15=0,1,D15),14/24)-MIN(IF(C15=1,0,C15),14/24))+IF(IF(E15=1,0,E15)&gt;F15,14/24-MIN(IF(E15=1,0,E15),14/24),MIN(IF(F15=0,1,F15),14/24)-MIN(IF(E15=1,0,E15),14/24))),0),0)+IF(AND(T15=1,U15=0),IF(OR(O15=1,P15=1,Q15=1,R15=1),(IF(C15&gt;D15,(MAX(D15,4/24)-(4/24)),0)+IF(E15&gt;F15,(MAX(F15,4/24)-(4/24)),0)),(IF(C15&gt;D15,D15,0)+IF(E15&gt;F15,F15,0))),0),"")</f>
        <v>0</v>
      </c>
      <c r="L15" s="121">
        <f aca="true" t="shared" si="11" ref="L15:L44">IF(B15&lt;&gt;"",IF(OR(P15=1,Q15=1),G15-(IF(IF(C15=1,0,C15)&gt;D15,MAX(D15,4/24)-4/24,0)+IF(IF(E15=1,0,E15)&gt;F15,MAX(F15,4/24)-4/24,0))-IF(Q15=1,(IF(IF(C15=1,0,C15)&gt;D15,14/24-MIN(IF(C15=1,0,C15),14/24),MIN(IF(D15=0,1,D15),14/24)-MIN(IF(C15=1,0,C15),14/24))+IF(IF(E15=1,0,E15)&gt;F15,14/24-MIN(IF(E15=1,0,E15),14/24),MIN(IF(F15=0,1,F15),14/24)-MIN(IF(E15=1,0,E15),14/24))),0),0)+IF(U15=1,IF(OR(P15=1,Q15=1),(IF(C15&gt;D15,(MAX(D15,4/24)-(4/24)),0)+IF(E15&gt;F15,(MAX(F15,4/24)-(4/24)),0)),(IF(C15&gt;D15,D15,0)+IF(E15&gt;F15,F15,0))),0),"")</f>
        <v>0</v>
      </c>
      <c r="M15" s="107"/>
      <c r="N15" s="112">
        <f aca="true" t="shared" si="12" ref="N15:N44">IF(ISNUMBER(B15),IF(WEEKDAY(B15,1)=1,1,0),0)</f>
        <v>0</v>
      </c>
      <c r="O15" s="112">
        <f t="shared" si="0"/>
        <v>0</v>
      </c>
      <c r="P15" s="112">
        <f t="shared" si="1"/>
        <v>0</v>
      </c>
      <c r="Q15" s="112">
        <f t="shared" si="2"/>
        <v>0</v>
      </c>
      <c r="R15" s="112">
        <f t="shared" si="3"/>
        <v>0</v>
      </c>
      <c r="S15" s="112">
        <f aca="true" t="shared" si="13" ref="S15:S44">IF(ISNUMBER(B15),IF(WEEKDAY(B15+1,1)=1,1,0),0)</f>
        <v>0</v>
      </c>
      <c r="T15" s="112">
        <f t="shared" si="4"/>
        <v>0</v>
      </c>
      <c r="U15" s="112">
        <f t="shared" si="5"/>
        <v>0</v>
      </c>
      <c r="V15" s="9"/>
      <c r="W15" s="23" t="s">
        <v>17</v>
      </c>
      <c r="X15" s="24">
        <f>(Stunden_1*24)*Stundenlohn_1</f>
        <v>0</v>
      </c>
      <c r="Y15" s="208"/>
      <c r="Z15" s="208"/>
      <c r="AA15" s="208"/>
      <c r="AB15" s="54" t="s">
        <v>1</v>
      </c>
      <c r="AC15" s="55">
        <f>Ostersonntag_1-2</f>
        <v>41005</v>
      </c>
      <c r="AD15" s="56">
        <v>125</v>
      </c>
    </row>
    <row r="16" spans="2:30" ht="21" customHeight="1">
      <c r="B16" s="18">
        <f aca="true" t="shared" si="14" ref="B16:B44">IF(B15&lt;&gt;"",IF(MONTH(Beginndatum_1)=MONTH(B15+1),B15+1,""),"")</f>
        <v>40971</v>
      </c>
      <c r="C16" s="21"/>
      <c r="D16" s="21"/>
      <c r="E16" s="21"/>
      <c r="F16" s="21"/>
      <c r="G16" s="118">
        <f t="shared" si="6"/>
        <v>0</v>
      </c>
      <c r="H16" s="119">
        <f t="shared" si="7"/>
        <v>0</v>
      </c>
      <c r="I16" s="118">
        <f t="shared" si="8"/>
        <v>0</v>
      </c>
      <c r="J16" s="119">
        <f t="shared" si="9"/>
        <v>0</v>
      </c>
      <c r="K16" s="120">
        <f t="shared" si="10"/>
        <v>0</v>
      </c>
      <c r="L16" s="121">
        <f t="shared" si="11"/>
        <v>0</v>
      </c>
      <c r="M16" s="107"/>
      <c r="N16" s="112">
        <f t="shared" si="12"/>
        <v>0</v>
      </c>
      <c r="O16" s="112">
        <f t="shared" si="0"/>
        <v>0</v>
      </c>
      <c r="P16" s="112">
        <f t="shared" si="1"/>
        <v>0</v>
      </c>
      <c r="Q16" s="112">
        <f t="shared" si="2"/>
        <v>0</v>
      </c>
      <c r="R16" s="112">
        <f t="shared" si="3"/>
        <v>0</v>
      </c>
      <c r="S16" s="112">
        <f t="shared" si="13"/>
        <v>1</v>
      </c>
      <c r="T16" s="112">
        <f t="shared" si="4"/>
        <v>0</v>
      </c>
      <c r="U16" s="112">
        <f t="shared" si="5"/>
        <v>0</v>
      </c>
      <c r="V16" s="9"/>
      <c r="W16" s="25" t="s">
        <v>11</v>
      </c>
      <c r="X16" s="26">
        <f>(Nachtstd_25_1*24)*(Stundenlohn_1*25%)</f>
        <v>0</v>
      </c>
      <c r="Y16" s="208"/>
      <c r="Z16" s="208"/>
      <c r="AA16" s="208"/>
      <c r="AB16" s="54" t="s">
        <v>3</v>
      </c>
      <c r="AC16" s="55">
        <f>Ostersonntag_1+1</f>
        <v>41008</v>
      </c>
      <c r="AD16" s="56">
        <v>125</v>
      </c>
    </row>
    <row r="17" spans="2:30" ht="21" customHeight="1">
      <c r="B17" s="18">
        <f t="shared" si="14"/>
        <v>40972</v>
      </c>
      <c r="C17" s="21"/>
      <c r="D17" s="21"/>
      <c r="E17" s="21"/>
      <c r="F17" s="21"/>
      <c r="G17" s="118">
        <f t="shared" si="6"/>
        <v>0</v>
      </c>
      <c r="H17" s="119">
        <f t="shared" si="7"/>
        <v>0</v>
      </c>
      <c r="I17" s="118">
        <f t="shared" si="8"/>
        <v>0</v>
      </c>
      <c r="J17" s="119">
        <f t="shared" si="9"/>
        <v>0</v>
      </c>
      <c r="K17" s="120">
        <f t="shared" si="10"/>
        <v>0</v>
      </c>
      <c r="L17" s="121">
        <f t="shared" si="11"/>
        <v>0</v>
      </c>
      <c r="M17" s="107"/>
      <c r="N17" s="112">
        <f t="shared" si="12"/>
        <v>1</v>
      </c>
      <c r="O17" s="112">
        <f t="shared" si="0"/>
        <v>0</v>
      </c>
      <c r="P17" s="112">
        <f t="shared" si="1"/>
        <v>0</v>
      </c>
      <c r="Q17" s="112">
        <f t="shared" si="2"/>
        <v>0</v>
      </c>
      <c r="R17" s="112">
        <f t="shared" si="3"/>
        <v>0</v>
      </c>
      <c r="S17" s="112">
        <f t="shared" si="13"/>
        <v>0</v>
      </c>
      <c r="T17" s="112">
        <f t="shared" si="4"/>
        <v>0</v>
      </c>
      <c r="U17" s="112">
        <f t="shared" si="5"/>
        <v>0</v>
      </c>
      <c r="V17" s="9"/>
      <c r="W17" s="25" t="s">
        <v>13</v>
      </c>
      <c r="X17" s="26">
        <f>(Nachtstd_40_1*24)*(Stundenlohn_1*40%)</f>
        <v>0</v>
      </c>
      <c r="Y17" s="208"/>
      <c r="Z17" s="208"/>
      <c r="AA17" s="208"/>
      <c r="AB17" s="54" t="s">
        <v>6</v>
      </c>
      <c r="AC17" s="55">
        <f>DATE(AC12,5,1)</f>
        <v>41030</v>
      </c>
      <c r="AD17" s="56">
        <v>150</v>
      </c>
    </row>
    <row r="18" spans="2:30" ht="21" customHeight="1">
      <c r="B18" s="18">
        <f t="shared" si="14"/>
        <v>40973</v>
      </c>
      <c r="C18" s="21"/>
      <c r="D18" s="21"/>
      <c r="E18" s="21"/>
      <c r="F18" s="21"/>
      <c r="G18" s="118">
        <f t="shared" si="6"/>
        <v>0</v>
      </c>
      <c r="H18" s="119">
        <f t="shared" si="7"/>
        <v>0</v>
      </c>
      <c r="I18" s="118">
        <f t="shared" si="8"/>
        <v>0</v>
      </c>
      <c r="J18" s="119">
        <f t="shared" si="9"/>
        <v>0</v>
      </c>
      <c r="K18" s="120">
        <f t="shared" si="10"/>
        <v>0</v>
      </c>
      <c r="L18" s="121">
        <f t="shared" si="11"/>
        <v>0</v>
      </c>
      <c r="M18" s="107"/>
      <c r="N18" s="112">
        <f t="shared" si="12"/>
        <v>0</v>
      </c>
      <c r="O18" s="112">
        <f t="shared" si="0"/>
        <v>0</v>
      </c>
      <c r="P18" s="112">
        <f t="shared" si="1"/>
        <v>0</v>
      </c>
      <c r="Q18" s="112">
        <f t="shared" si="2"/>
        <v>0</v>
      </c>
      <c r="R18" s="112">
        <f t="shared" si="3"/>
        <v>0</v>
      </c>
      <c r="S18" s="112">
        <f t="shared" si="13"/>
        <v>0</v>
      </c>
      <c r="T18" s="112">
        <f t="shared" si="4"/>
        <v>0</v>
      </c>
      <c r="U18" s="112">
        <f t="shared" si="5"/>
        <v>0</v>
      </c>
      <c r="V18" s="9"/>
      <c r="W18" s="25" t="s">
        <v>14</v>
      </c>
      <c r="X18" s="26">
        <f>(Sonntagsstd_1*24)*(Stundenlohn_1*50%)</f>
        <v>0</v>
      </c>
      <c r="Y18" s="208"/>
      <c r="Z18" s="208"/>
      <c r="AA18" s="208"/>
      <c r="AB18" s="54" t="s">
        <v>7</v>
      </c>
      <c r="AC18" s="55">
        <f>Ostersonntag_1+39</f>
        <v>41046</v>
      </c>
      <c r="AD18" s="56">
        <v>125</v>
      </c>
    </row>
    <row r="19" spans="2:30" ht="21" customHeight="1">
      <c r="B19" s="18">
        <f t="shared" si="14"/>
        <v>40974</v>
      </c>
      <c r="C19" s="21"/>
      <c r="D19" s="21"/>
      <c r="E19" s="21"/>
      <c r="F19" s="21"/>
      <c r="G19" s="118">
        <f t="shared" si="6"/>
        <v>0</v>
      </c>
      <c r="H19" s="119">
        <f t="shared" si="7"/>
        <v>0</v>
      </c>
      <c r="I19" s="118">
        <f t="shared" si="8"/>
        <v>0</v>
      </c>
      <c r="J19" s="119">
        <f t="shared" si="9"/>
        <v>0</v>
      </c>
      <c r="K19" s="120">
        <f t="shared" si="10"/>
        <v>0</v>
      </c>
      <c r="L19" s="121">
        <f t="shared" si="11"/>
        <v>0</v>
      </c>
      <c r="M19" s="107"/>
      <c r="N19" s="112">
        <f t="shared" si="12"/>
        <v>0</v>
      </c>
      <c r="O19" s="112">
        <f t="shared" si="0"/>
        <v>0</v>
      </c>
      <c r="P19" s="112">
        <f t="shared" si="1"/>
        <v>0</v>
      </c>
      <c r="Q19" s="112">
        <f t="shared" si="2"/>
        <v>0</v>
      </c>
      <c r="R19" s="112">
        <f t="shared" si="3"/>
        <v>0</v>
      </c>
      <c r="S19" s="112">
        <f t="shared" si="13"/>
        <v>0</v>
      </c>
      <c r="T19" s="112">
        <f t="shared" si="4"/>
        <v>0</v>
      </c>
      <c r="U19" s="112">
        <f t="shared" si="5"/>
        <v>0</v>
      </c>
      <c r="V19" s="9"/>
      <c r="W19" s="27" t="s">
        <v>15</v>
      </c>
      <c r="X19" s="26">
        <f>(Feiertagsstd_125_1*24)*(Stundenlohn_1*125%)</f>
        <v>0</v>
      </c>
      <c r="Y19" s="208"/>
      <c r="Z19" s="208"/>
      <c r="AA19" s="208"/>
      <c r="AB19" s="54" t="s">
        <v>8</v>
      </c>
      <c r="AC19" s="55">
        <f>Ostersonntag_1+50</f>
        <v>41057</v>
      </c>
      <c r="AD19" s="56">
        <v>125</v>
      </c>
    </row>
    <row r="20" spans="2:30" ht="21" customHeight="1">
      <c r="B20" s="18">
        <f t="shared" si="14"/>
        <v>40975</v>
      </c>
      <c r="C20" s="21"/>
      <c r="D20" s="21"/>
      <c r="E20" s="21"/>
      <c r="F20" s="21"/>
      <c r="G20" s="118">
        <f t="shared" si="6"/>
        <v>0</v>
      </c>
      <c r="H20" s="119">
        <f t="shared" si="7"/>
        <v>0</v>
      </c>
      <c r="I20" s="118">
        <f t="shared" si="8"/>
        <v>0</v>
      </c>
      <c r="J20" s="119">
        <f t="shared" si="9"/>
        <v>0</v>
      </c>
      <c r="K20" s="120">
        <f t="shared" si="10"/>
        <v>0</v>
      </c>
      <c r="L20" s="121">
        <f t="shared" si="11"/>
        <v>0</v>
      </c>
      <c r="M20" s="107"/>
      <c r="N20" s="112">
        <f t="shared" si="12"/>
        <v>0</v>
      </c>
      <c r="O20" s="112">
        <f t="shared" si="0"/>
        <v>0</v>
      </c>
      <c r="P20" s="112">
        <f t="shared" si="1"/>
        <v>0</v>
      </c>
      <c r="Q20" s="112">
        <f t="shared" si="2"/>
        <v>0</v>
      </c>
      <c r="R20" s="112">
        <f t="shared" si="3"/>
        <v>0</v>
      </c>
      <c r="S20" s="112">
        <f t="shared" si="13"/>
        <v>0</v>
      </c>
      <c r="T20" s="112">
        <f t="shared" si="4"/>
        <v>0</v>
      </c>
      <c r="U20" s="112">
        <f t="shared" si="5"/>
        <v>0</v>
      </c>
      <c r="V20" s="9"/>
      <c r="W20" s="28" t="s">
        <v>16</v>
      </c>
      <c r="X20" s="29">
        <f>(Feiertagsstd_150_1*24)*(Stundenlohn_1*150%)</f>
        <v>0</v>
      </c>
      <c r="Y20" s="208"/>
      <c r="Z20" s="208"/>
      <c r="AA20" s="208"/>
      <c r="AB20" s="54" t="s">
        <v>9</v>
      </c>
      <c r="AC20" s="55">
        <f>DATE(AC12,10,3)</f>
        <v>41185</v>
      </c>
      <c r="AD20" s="56">
        <v>125</v>
      </c>
    </row>
    <row r="21" spans="2:30" ht="21" customHeight="1">
      <c r="B21" s="18">
        <f t="shared" si="14"/>
        <v>40976</v>
      </c>
      <c r="C21" s="21"/>
      <c r="D21" s="21"/>
      <c r="E21" s="21"/>
      <c r="F21" s="21"/>
      <c r="G21" s="118">
        <f t="shared" si="6"/>
        <v>0</v>
      </c>
      <c r="H21" s="119">
        <f t="shared" si="7"/>
        <v>0</v>
      </c>
      <c r="I21" s="118">
        <f t="shared" si="8"/>
        <v>0</v>
      </c>
      <c r="J21" s="119">
        <f t="shared" si="9"/>
        <v>0</v>
      </c>
      <c r="K21" s="120">
        <f t="shared" si="10"/>
        <v>0</v>
      </c>
      <c r="L21" s="121">
        <f t="shared" si="11"/>
        <v>0</v>
      </c>
      <c r="M21" s="107"/>
      <c r="N21" s="112">
        <f t="shared" si="12"/>
        <v>0</v>
      </c>
      <c r="O21" s="112">
        <f t="shared" si="0"/>
        <v>0</v>
      </c>
      <c r="P21" s="112">
        <f t="shared" si="1"/>
        <v>0</v>
      </c>
      <c r="Q21" s="112">
        <f t="shared" si="2"/>
        <v>0</v>
      </c>
      <c r="R21" s="112">
        <f t="shared" si="3"/>
        <v>0</v>
      </c>
      <c r="S21" s="112">
        <f t="shared" si="13"/>
        <v>0</v>
      </c>
      <c r="T21" s="112">
        <f t="shared" si="4"/>
        <v>0</v>
      </c>
      <c r="U21" s="112">
        <f t="shared" si="5"/>
        <v>0</v>
      </c>
      <c r="V21" s="9"/>
      <c r="W21" s="30"/>
      <c r="X21" s="31"/>
      <c r="Y21" s="208"/>
      <c r="Z21" s="208"/>
      <c r="AA21" s="208"/>
      <c r="AB21" s="57" t="s">
        <v>34</v>
      </c>
      <c r="AC21" s="66">
        <f>DATE(AC12,12,24)</f>
        <v>41267</v>
      </c>
      <c r="AD21" s="56">
        <v>150</v>
      </c>
    </row>
    <row r="22" spans="2:30" ht="21" customHeight="1">
      <c r="B22" s="18">
        <f t="shared" si="14"/>
        <v>40977</v>
      </c>
      <c r="C22" s="21"/>
      <c r="D22" s="21"/>
      <c r="E22" s="21"/>
      <c r="F22" s="21"/>
      <c r="G22" s="118">
        <f t="shared" si="6"/>
        <v>0</v>
      </c>
      <c r="H22" s="119">
        <f t="shared" si="7"/>
        <v>0</v>
      </c>
      <c r="I22" s="118">
        <f t="shared" si="8"/>
        <v>0</v>
      </c>
      <c r="J22" s="119">
        <f t="shared" si="9"/>
        <v>0</v>
      </c>
      <c r="K22" s="120">
        <f t="shared" si="10"/>
        <v>0</v>
      </c>
      <c r="L22" s="121">
        <f t="shared" si="11"/>
        <v>0</v>
      </c>
      <c r="M22" s="107"/>
      <c r="N22" s="112">
        <f t="shared" si="12"/>
        <v>0</v>
      </c>
      <c r="O22" s="112">
        <f t="shared" si="0"/>
        <v>0</v>
      </c>
      <c r="P22" s="112">
        <f t="shared" si="1"/>
        <v>0</v>
      </c>
      <c r="Q22" s="112">
        <f t="shared" si="2"/>
        <v>0</v>
      </c>
      <c r="R22" s="112">
        <f t="shared" si="3"/>
        <v>0</v>
      </c>
      <c r="S22" s="112">
        <f t="shared" si="13"/>
        <v>0</v>
      </c>
      <c r="T22" s="112">
        <f t="shared" si="4"/>
        <v>0</v>
      </c>
      <c r="U22" s="112">
        <f t="shared" si="5"/>
        <v>0</v>
      </c>
      <c r="V22" s="9"/>
      <c r="W22" s="32"/>
      <c r="X22" s="33"/>
      <c r="Y22" s="208"/>
      <c r="Z22" s="208"/>
      <c r="AA22" s="208"/>
      <c r="AB22" s="54" t="s">
        <v>10</v>
      </c>
      <c r="AC22" s="55">
        <f>DATE(AC12,12,25)</f>
        <v>41268</v>
      </c>
      <c r="AD22" s="56">
        <v>150</v>
      </c>
    </row>
    <row r="23" spans="2:30" ht="21" customHeight="1">
      <c r="B23" s="18">
        <f t="shared" si="14"/>
        <v>40978</v>
      </c>
      <c r="C23" s="21"/>
      <c r="D23" s="21"/>
      <c r="E23" s="21"/>
      <c r="F23" s="21"/>
      <c r="G23" s="118">
        <f t="shared" si="6"/>
        <v>0</v>
      </c>
      <c r="H23" s="119">
        <f t="shared" si="7"/>
        <v>0</v>
      </c>
      <c r="I23" s="118">
        <f t="shared" si="8"/>
        <v>0</v>
      </c>
      <c r="J23" s="119">
        <f t="shared" si="9"/>
        <v>0</v>
      </c>
      <c r="K23" s="120">
        <f t="shared" si="10"/>
        <v>0</v>
      </c>
      <c r="L23" s="121">
        <f t="shared" si="11"/>
        <v>0</v>
      </c>
      <c r="M23" s="107"/>
      <c r="N23" s="112">
        <f t="shared" si="12"/>
        <v>0</v>
      </c>
      <c r="O23" s="112">
        <f t="shared" si="0"/>
        <v>0</v>
      </c>
      <c r="P23" s="112">
        <f t="shared" si="1"/>
        <v>0</v>
      </c>
      <c r="Q23" s="112">
        <f t="shared" si="2"/>
        <v>0</v>
      </c>
      <c r="R23" s="112">
        <f t="shared" si="3"/>
        <v>0</v>
      </c>
      <c r="S23" s="112">
        <f t="shared" si="13"/>
        <v>1</v>
      </c>
      <c r="T23" s="112">
        <f t="shared" si="4"/>
        <v>0</v>
      </c>
      <c r="U23" s="112">
        <f t="shared" si="5"/>
        <v>0</v>
      </c>
      <c r="V23" s="9"/>
      <c r="W23" s="32"/>
      <c r="X23" s="33"/>
      <c r="Y23" s="208"/>
      <c r="Z23" s="208"/>
      <c r="AA23" s="208"/>
      <c r="AB23" s="54" t="s">
        <v>12</v>
      </c>
      <c r="AC23" s="55">
        <f>DATE(AC12,12,26)</f>
        <v>41269</v>
      </c>
      <c r="AD23" s="56">
        <v>150</v>
      </c>
    </row>
    <row r="24" spans="2:30" ht="21" customHeight="1">
      <c r="B24" s="18">
        <f t="shared" si="14"/>
        <v>40979</v>
      </c>
      <c r="C24" s="21"/>
      <c r="D24" s="21"/>
      <c r="E24" s="21"/>
      <c r="F24" s="21"/>
      <c r="G24" s="118">
        <f t="shared" si="6"/>
        <v>0</v>
      </c>
      <c r="H24" s="119">
        <f t="shared" si="7"/>
        <v>0</v>
      </c>
      <c r="I24" s="118">
        <f t="shared" si="8"/>
        <v>0</v>
      </c>
      <c r="J24" s="119">
        <f t="shared" si="9"/>
        <v>0</v>
      </c>
      <c r="K24" s="120">
        <f t="shared" si="10"/>
        <v>0</v>
      </c>
      <c r="L24" s="121">
        <f t="shared" si="11"/>
        <v>0</v>
      </c>
      <c r="M24" s="107"/>
      <c r="N24" s="112">
        <f t="shared" si="12"/>
        <v>1</v>
      </c>
      <c r="O24" s="112">
        <f t="shared" si="0"/>
        <v>0</v>
      </c>
      <c r="P24" s="112">
        <f t="shared" si="1"/>
        <v>0</v>
      </c>
      <c r="Q24" s="112">
        <f t="shared" si="2"/>
        <v>0</v>
      </c>
      <c r="R24" s="112">
        <f t="shared" si="3"/>
        <v>0</v>
      </c>
      <c r="S24" s="112">
        <f t="shared" si="13"/>
        <v>0</v>
      </c>
      <c r="T24" s="112">
        <f t="shared" si="4"/>
        <v>0</v>
      </c>
      <c r="U24" s="112">
        <f t="shared" si="5"/>
        <v>0</v>
      </c>
      <c r="V24" s="9"/>
      <c r="W24" s="32"/>
      <c r="X24" s="33"/>
      <c r="Y24" s="208"/>
      <c r="Z24" s="208"/>
      <c r="AA24" s="208"/>
      <c r="AB24" s="63" t="s">
        <v>35</v>
      </c>
      <c r="AC24" s="84">
        <f>DATE(AC12,12,31)</f>
        <v>41274</v>
      </c>
      <c r="AD24" s="73">
        <v>125</v>
      </c>
    </row>
    <row r="25" spans="2:27" ht="21" customHeight="1">
      <c r="B25" s="18">
        <f t="shared" si="14"/>
        <v>40980</v>
      </c>
      <c r="C25" s="21"/>
      <c r="D25" s="21"/>
      <c r="E25" s="21"/>
      <c r="F25" s="21"/>
      <c r="G25" s="118">
        <f t="shared" si="6"/>
        <v>0</v>
      </c>
      <c r="H25" s="119">
        <f t="shared" si="7"/>
        <v>0</v>
      </c>
      <c r="I25" s="118">
        <f t="shared" si="8"/>
        <v>0</v>
      </c>
      <c r="J25" s="119">
        <f t="shared" si="9"/>
        <v>0</v>
      </c>
      <c r="K25" s="120">
        <f t="shared" si="10"/>
        <v>0</v>
      </c>
      <c r="L25" s="121">
        <f t="shared" si="11"/>
        <v>0</v>
      </c>
      <c r="M25" s="107"/>
      <c r="N25" s="112">
        <f t="shared" si="12"/>
        <v>0</v>
      </c>
      <c r="O25" s="112">
        <f t="shared" si="0"/>
        <v>0</v>
      </c>
      <c r="P25" s="112">
        <f t="shared" si="1"/>
        <v>0</v>
      </c>
      <c r="Q25" s="112">
        <f t="shared" si="2"/>
        <v>0</v>
      </c>
      <c r="R25" s="112">
        <f t="shared" si="3"/>
        <v>0</v>
      </c>
      <c r="S25" s="112">
        <f t="shared" si="13"/>
        <v>0</v>
      </c>
      <c r="T25" s="112">
        <f t="shared" si="4"/>
        <v>0</v>
      </c>
      <c r="U25" s="112">
        <f t="shared" si="5"/>
        <v>0</v>
      </c>
      <c r="V25" s="9"/>
      <c r="W25" s="32"/>
      <c r="X25" s="33"/>
      <c r="Y25" s="208"/>
      <c r="Z25" s="208"/>
      <c r="AA25" s="208"/>
    </row>
    <row r="26" spans="2:30" ht="21" customHeight="1">
      <c r="B26" s="18">
        <f t="shared" si="14"/>
        <v>40981</v>
      </c>
      <c r="C26" s="21"/>
      <c r="D26" s="21"/>
      <c r="E26" s="21"/>
      <c r="F26" s="21"/>
      <c r="G26" s="118">
        <f t="shared" si="6"/>
        <v>0</v>
      </c>
      <c r="H26" s="119">
        <f t="shared" si="7"/>
        <v>0</v>
      </c>
      <c r="I26" s="118">
        <f t="shared" si="8"/>
        <v>0</v>
      </c>
      <c r="J26" s="119">
        <f t="shared" si="9"/>
        <v>0</v>
      </c>
      <c r="K26" s="120">
        <f t="shared" si="10"/>
        <v>0</v>
      </c>
      <c r="L26" s="121">
        <f t="shared" si="11"/>
        <v>0</v>
      </c>
      <c r="M26" s="107"/>
      <c r="N26" s="112">
        <f t="shared" si="12"/>
        <v>0</v>
      </c>
      <c r="O26" s="112">
        <f t="shared" si="0"/>
        <v>0</v>
      </c>
      <c r="P26" s="112">
        <f t="shared" si="1"/>
        <v>0</v>
      </c>
      <c r="Q26" s="112">
        <f t="shared" si="2"/>
        <v>0</v>
      </c>
      <c r="R26" s="112">
        <f t="shared" si="3"/>
        <v>0</v>
      </c>
      <c r="S26" s="112">
        <f t="shared" si="13"/>
        <v>0</v>
      </c>
      <c r="T26" s="112">
        <f t="shared" si="4"/>
        <v>0</v>
      </c>
      <c r="U26" s="112">
        <f t="shared" si="5"/>
        <v>0</v>
      </c>
      <c r="V26" s="9"/>
      <c r="W26" s="32"/>
      <c r="X26" s="33"/>
      <c r="Y26" s="208"/>
      <c r="Z26" s="208"/>
      <c r="AA26" s="208"/>
      <c r="AB26" s="58" t="s">
        <v>43</v>
      </c>
      <c r="AC26" s="59">
        <f>YEAR(Beginndatum_1)</f>
        <v>2012</v>
      </c>
      <c r="AD26" s="60" t="s">
        <v>38</v>
      </c>
    </row>
    <row r="27" spans="2:32" ht="21" customHeight="1">
      <c r="B27" s="18">
        <f t="shared" si="14"/>
        <v>40982</v>
      </c>
      <c r="C27" s="21"/>
      <c r="D27" s="21"/>
      <c r="E27" s="21"/>
      <c r="F27" s="21"/>
      <c r="G27" s="118">
        <f t="shared" si="6"/>
        <v>0</v>
      </c>
      <c r="H27" s="119">
        <f t="shared" si="7"/>
        <v>0</v>
      </c>
      <c r="I27" s="118">
        <f t="shared" si="8"/>
        <v>0</v>
      </c>
      <c r="J27" s="119">
        <f t="shared" si="9"/>
        <v>0</v>
      </c>
      <c r="K27" s="120">
        <f t="shared" si="10"/>
        <v>0</v>
      </c>
      <c r="L27" s="121">
        <f t="shared" si="11"/>
        <v>0</v>
      </c>
      <c r="M27" s="107"/>
      <c r="N27" s="112">
        <f t="shared" si="12"/>
        <v>0</v>
      </c>
      <c r="O27" s="112">
        <f t="shared" si="0"/>
        <v>0</v>
      </c>
      <c r="P27" s="112">
        <f t="shared" si="1"/>
        <v>0</v>
      </c>
      <c r="Q27" s="112">
        <f t="shared" si="2"/>
        <v>0</v>
      </c>
      <c r="R27" s="112">
        <f t="shared" si="3"/>
        <v>0</v>
      </c>
      <c r="S27" s="112">
        <f t="shared" si="13"/>
        <v>0</v>
      </c>
      <c r="T27" s="112">
        <f t="shared" si="4"/>
        <v>0</v>
      </c>
      <c r="U27" s="112">
        <f t="shared" si="5"/>
        <v>0</v>
      </c>
      <c r="V27" s="9"/>
      <c r="W27" s="32"/>
      <c r="X27" s="33"/>
      <c r="Y27" s="208"/>
      <c r="Z27" s="208"/>
      <c r="AA27" s="208"/>
      <c r="AB27" s="176" t="s">
        <v>49</v>
      </c>
      <c r="AC27" s="177"/>
      <c r="AD27" s="178"/>
      <c r="AF27" s="2" t="s">
        <v>48</v>
      </c>
    </row>
    <row r="28" spans="2:30" ht="21" customHeight="1">
      <c r="B28" s="18">
        <f t="shared" si="14"/>
        <v>40983</v>
      </c>
      <c r="C28" s="21"/>
      <c r="D28" s="21"/>
      <c r="E28" s="21"/>
      <c r="F28" s="21"/>
      <c r="G28" s="118">
        <f t="shared" si="6"/>
        <v>0</v>
      </c>
      <c r="H28" s="119">
        <f t="shared" si="7"/>
        <v>0</v>
      </c>
      <c r="I28" s="118">
        <f t="shared" si="8"/>
        <v>0</v>
      </c>
      <c r="J28" s="119">
        <f t="shared" si="9"/>
        <v>0</v>
      </c>
      <c r="K28" s="120">
        <f t="shared" si="10"/>
        <v>0</v>
      </c>
      <c r="L28" s="121">
        <f t="shared" si="11"/>
        <v>0</v>
      </c>
      <c r="M28" s="107"/>
      <c r="N28" s="112">
        <f t="shared" si="12"/>
        <v>0</v>
      </c>
      <c r="O28" s="112">
        <f t="shared" si="0"/>
        <v>0</v>
      </c>
      <c r="P28" s="112">
        <f t="shared" si="1"/>
        <v>0</v>
      </c>
      <c r="Q28" s="112">
        <f t="shared" si="2"/>
        <v>0</v>
      </c>
      <c r="R28" s="112">
        <f t="shared" si="3"/>
        <v>0</v>
      </c>
      <c r="S28" s="112">
        <f t="shared" si="13"/>
        <v>0</v>
      </c>
      <c r="T28" s="112">
        <f t="shared" si="4"/>
        <v>0</v>
      </c>
      <c r="U28" s="112">
        <f t="shared" si="5"/>
        <v>0</v>
      </c>
      <c r="V28" s="9"/>
      <c r="W28" s="32"/>
      <c r="X28" s="33"/>
      <c r="Y28" s="208"/>
      <c r="Z28" s="208"/>
      <c r="AA28" s="208"/>
      <c r="AB28" s="179"/>
      <c r="AC28" s="180"/>
      <c r="AD28" s="181"/>
    </row>
    <row r="29" spans="2:30" ht="21" customHeight="1">
      <c r="B29" s="18">
        <f t="shared" si="14"/>
        <v>40984</v>
      </c>
      <c r="C29" s="21"/>
      <c r="D29" s="21"/>
      <c r="E29" s="21"/>
      <c r="F29" s="21"/>
      <c r="G29" s="118">
        <f t="shared" si="6"/>
        <v>0</v>
      </c>
      <c r="H29" s="119">
        <f t="shared" si="7"/>
        <v>0</v>
      </c>
      <c r="I29" s="118">
        <f t="shared" si="8"/>
        <v>0</v>
      </c>
      <c r="J29" s="119">
        <f t="shared" si="9"/>
        <v>0</v>
      </c>
      <c r="K29" s="120">
        <f t="shared" si="10"/>
        <v>0</v>
      </c>
      <c r="L29" s="121">
        <f t="shared" si="11"/>
        <v>0</v>
      </c>
      <c r="M29" s="107"/>
      <c r="N29" s="112">
        <f t="shared" si="12"/>
        <v>0</v>
      </c>
      <c r="O29" s="112">
        <f t="shared" si="0"/>
        <v>0</v>
      </c>
      <c r="P29" s="112">
        <f t="shared" si="1"/>
        <v>0</v>
      </c>
      <c r="Q29" s="112">
        <f t="shared" si="2"/>
        <v>0</v>
      </c>
      <c r="R29" s="112">
        <f t="shared" si="3"/>
        <v>0</v>
      </c>
      <c r="S29" s="112">
        <f t="shared" si="13"/>
        <v>0</v>
      </c>
      <c r="T29" s="112">
        <f t="shared" si="4"/>
        <v>0</v>
      </c>
      <c r="U29" s="112">
        <f t="shared" si="5"/>
        <v>0</v>
      </c>
      <c r="V29" s="9"/>
      <c r="W29" s="32"/>
      <c r="X29" s="33"/>
      <c r="Y29" s="208"/>
      <c r="Z29" s="208"/>
      <c r="AA29" s="208"/>
      <c r="AB29" s="170" t="s">
        <v>50</v>
      </c>
      <c r="AC29" s="171"/>
      <c r="AD29" s="172"/>
    </row>
    <row r="30" spans="2:30" ht="21" customHeight="1">
      <c r="B30" s="18">
        <f t="shared" si="14"/>
        <v>40985</v>
      </c>
      <c r="C30" s="21"/>
      <c r="D30" s="21"/>
      <c r="E30" s="21"/>
      <c r="F30" s="21"/>
      <c r="G30" s="118">
        <f t="shared" si="6"/>
        <v>0</v>
      </c>
      <c r="H30" s="119">
        <f t="shared" si="7"/>
        <v>0</v>
      </c>
      <c r="I30" s="118">
        <f t="shared" si="8"/>
        <v>0</v>
      </c>
      <c r="J30" s="119">
        <f t="shared" si="9"/>
        <v>0</v>
      </c>
      <c r="K30" s="120">
        <f t="shared" si="10"/>
        <v>0</v>
      </c>
      <c r="L30" s="121">
        <f t="shared" si="11"/>
        <v>0</v>
      </c>
      <c r="M30" s="107"/>
      <c r="N30" s="112">
        <f t="shared" si="12"/>
        <v>0</v>
      </c>
      <c r="O30" s="112">
        <f t="shared" si="0"/>
        <v>0</v>
      </c>
      <c r="P30" s="112">
        <f t="shared" si="1"/>
        <v>0</v>
      </c>
      <c r="Q30" s="112">
        <f t="shared" si="2"/>
        <v>0</v>
      </c>
      <c r="R30" s="112">
        <f t="shared" si="3"/>
        <v>0</v>
      </c>
      <c r="S30" s="112">
        <f t="shared" si="13"/>
        <v>1</v>
      </c>
      <c r="T30" s="112">
        <f t="shared" si="4"/>
        <v>0</v>
      </c>
      <c r="U30" s="112">
        <f t="shared" si="5"/>
        <v>0</v>
      </c>
      <c r="V30" s="9"/>
      <c r="W30" s="32"/>
      <c r="X30" s="33"/>
      <c r="Y30" s="208"/>
      <c r="Z30" s="208"/>
      <c r="AA30" s="208"/>
      <c r="AB30" s="173"/>
      <c r="AC30" s="174"/>
      <c r="AD30" s="175"/>
    </row>
    <row r="31" spans="2:30" ht="21" customHeight="1">
      <c r="B31" s="18">
        <f t="shared" si="14"/>
        <v>40986</v>
      </c>
      <c r="C31" s="21"/>
      <c r="D31" s="21"/>
      <c r="E31" s="21"/>
      <c r="F31" s="21"/>
      <c r="G31" s="118">
        <f t="shared" si="6"/>
        <v>0</v>
      </c>
      <c r="H31" s="119">
        <f t="shared" si="7"/>
        <v>0</v>
      </c>
      <c r="I31" s="118">
        <f t="shared" si="8"/>
        <v>0</v>
      </c>
      <c r="J31" s="119">
        <f t="shared" si="9"/>
        <v>0</v>
      </c>
      <c r="K31" s="120">
        <f t="shared" si="10"/>
        <v>0</v>
      </c>
      <c r="L31" s="121">
        <f t="shared" si="11"/>
        <v>0</v>
      </c>
      <c r="M31" s="107"/>
      <c r="N31" s="112">
        <f t="shared" si="12"/>
        <v>1</v>
      </c>
      <c r="O31" s="112">
        <f t="shared" si="0"/>
        <v>0</v>
      </c>
      <c r="P31" s="112">
        <f t="shared" si="1"/>
        <v>0</v>
      </c>
      <c r="Q31" s="112">
        <f t="shared" si="2"/>
        <v>0</v>
      </c>
      <c r="R31" s="112">
        <f t="shared" si="3"/>
        <v>0</v>
      </c>
      <c r="S31" s="112">
        <f t="shared" si="13"/>
        <v>0</v>
      </c>
      <c r="T31" s="112">
        <f t="shared" si="4"/>
        <v>0</v>
      </c>
      <c r="U31" s="112">
        <f t="shared" si="5"/>
        <v>0</v>
      </c>
      <c r="V31" s="9"/>
      <c r="W31" s="32"/>
      <c r="X31" s="33"/>
      <c r="Y31" s="208"/>
      <c r="Z31" s="208"/>
      <c r="AA31" s="208"/>
      <c r="AB31" s="61" t="s">
        <v>39</v>
      </c>
      <c r="AC31" s="65">
        <f>IF([0]!HL_3_Koenige_1=""," ",[0]!HL_3_Koenige_1)</f>
        <v>40914</v>
      </c>
      <c r="AD31" s="53">
        <v>125</v>
      </c>
    </row>
    <row r="32" spans="2:30" ht="21" customHeight="1">
      <c r="B32" s="18">
        <f t="shared" si="14"/>
        <v>40987</v>
      </c>
      <c r="C32" s="21"/>
      <c r="D32" s="21"/>
      <c r="E32" s="21"/>
      <c r="F32" s="21"/>
      <c r="G32" s="118">
        <f t="shared" si="6"/>
        <v>0</v>
      </c>
      <c r="H32" s="119">
        <f t="shared" si="7"/>
        <v>0</v>
      </c>
      <c r="I32" s="118">
        <f t="shared" si="8"/>
        <v>0</v>
      </c>
      <c r="J32" s="119">
        <f t="shared" si="9"/>
        <v>0</v>
      </c>
      <c r="K32" s="120">
        <f t="shared" si="10"/>
        <v>0</v>
      </c>
      <c r="L32" s="121">
        <f t="shared" si="11"/>
        <v>0</v>
      </c>
      <c r="M32" s="107"/>
      <c r="N32" s="112">
        <f t="shared" si="12"/>
        <v>0</v>
      </c>
      <c r="O32" s="112">
        <f t="shared" si="0"/>
        <v>0</v>
      </c>
      <c r="P32" s="112">
        <f t="shared" si="1"/>
        <v>0</v>
      </c>
      <c r="Q32" s="112">
        <f t="shared" si="2"/>
        <v>0</v>
      </c>
      <c r="R32" s="112">
        <f t="shared" si="3"/>
        <v>0</v>
      </c>
      <c r="S32" s="112">
        <f t="shared" si="13"/>
        <v>0</v>
      </c>
      <c r="T32" s="112">
        <f t="shared" si="4"/>
        <v>0</v>
      </c>
      <c r="U32" s="112">
        <f t="shared" si="5"/>
        <v>0</v>
      </c>
      <c r="V32" s="9"/>
      <c r="W32" s="32"/>
      <c r="X32" s="33"/>
      <c r="Y32" s="208"/>
      <c r="Z32" s="208"/>
      <c r="AA32" s="208"/>
      <c r="AB32" s="57" t="s">
        <v>40</v>
      </c>
      <c r="AC32" s="66">
        <f>IF([0]!Fronleichnam_1=""," ",[0]!Fronleichnam_1)</f>
        <v>41067</v>
      </c>
      <c r="AD32" s="56">
        <v>125</v>
      </c>
    </row>
    <row r="33" spans="2:30" ht="21" customHeight="1">
      <c r="B33" s="18">
        <f t="shared" si="14"/>
        <v>40988</v>
      </c>
      <c r="C33" s="21"/>
      <c r="D33" s="21"/>
      <c r="E33" s="21"/>
      <c r="F33" s="21"/>
      <c r="G33" s="118">
        <f t="shared" si="6"/>
        <v>0</v>
      </c>
      <c r="H33" s="119">
        <f t="shared" si="7"/>
        <v>0</v>
      </c>
      <c r="I33" s="118">
        <f t="shared" si="8"/>
        <v>0</v>
      </c>
      <c r="J33" s="119">
        <f t="shared" si="9"/>
        <v>0</v>
      </c>
      <c r="K33" s="120">
        <f t="shared" si="10"/>
        <v>0</v>
      </c>
      <c r="L33" s="121">
        <f t="shared" si="11"/>
        <v>0</v>
      </c>
      <c r="M33" s="107"/>
      <c r="N33" s="112">
        <f t="shared" si="12"/>
        <v>0</v>
      </c>
      <c r="O33" s="112">
        <f t="shared" si="0"/>
        <v>0</v>
      </c>
      <c r="P33" s="112">
        <f t="shared" si="1"/>
        <v>0</v>
      </c>
      <c r="Q33" s="112">
        <f t="shared" si="2"/>
        <v>0</v>
      </c>
      <c r="R33" s="112">
        <f t="shared" si="3"/>
        <v>0</v>
      </c>
      <c r="S33" s="112">
        <f t="shared" si="13"/>
        <v>0</v>
      </c>
      <c r="T33" s="112">
        <f t="shared" si="4"/>
        <v>0</v>
      </c>
      <c r="U33" s="112">
        <f t="shared" si="5"/>
        <v>0</v>
      </c>
      <c r="V33" s="9"/>
      <c r="W33" s="32"/>
      <c r="X33" s="33"/>
      <c r="Y33" s="208"/>
      <c r="Z33" s="208"/>
      <c r="AA33" s="208"/>
      <c r="AB33" s="57" t="s">
        <v>46</v>
      </c>
      <c r="AC33" s="66">
        <f>IF([0]!Friedensfest_1=""," ",[0]!Friedensfest_1)</f>
        <v>41129</v>
      </c>
      <c r="AD33" s="56">
        <v>125</v>
      </c>
    </row>
    <row r="34" spans="2:30" ht="21" customHeight="1">
      <c r="B34" s="18">
        <f t="shared" si="14"/>
        <v>40989</v>
      </c>
      <c r="C34" s="21"/>
      <c r="D34" s="21"/>
      <c r="E34" s="21"/>
      <c r="F34" s="21"/>
      <c r="G34" s="118">
        <f t="shared" si="6"/>
        <v>0</v>
      </c>
      <c r="H34" s="119">
        <f t="shared" si="7"/>
        <v>0</v>
      </c>
      <c r="I34" s="118">
        <f t="shared" si="8"/>
        <v>0</v>
      </c>
      <c r="J34" s="119">
        <f t="shared" si="9"/>
        <v>0</v>
      </c>
      <c r="K34" s="120">
        <f t="shared" si="10"/>
        <v>0</v>
      </c>
      <c r="L34" s="121">
        <f t="shared" si="11"/>
        <v>0</v>
      </c>
      <c r="M34" s="107"/>
      <c r="N34" s="112">
        <f t="shared" si="12"/>
        <v>0</v>
      </c>
      <c r="O34" s="112">
        <f t="shared" si="0"/>
        <v>0</v>
      </c>
      <c r="P34" s="112">
        <f t="shared" si="1"/>
        <v>0</v>
      </c>
      <c r="Q34" s="112">
        <f t="shared" si="2"/>
        <v>0</v>
      </c>
      <c r="R34" s="112">
        <f t="shared" si="3"/>
        <v>0</v>
      </c>
      <c r="S34" s="112">
        <f t="shared" si="13"/>
        <v>0</v>
      </c>
      <c r="T34" s="112">
        <f t="shared" si="4"/>
        <v>0</v>
      </c>
      <c r="U34" s="112">
        <f t="shared" si="5"/>
        <v>0</v>
      </c>
      <c r="V34" s="9"/>
      <c r="W34" s="32"/>
      <c r="X34" s="33"/>
      <c r="Y34" s="208"/>
      <c r="Z34" s="208"/>
      <c r="AA34" s="208"/>
      <c r="AB34" s="57" t="s">
        <v>41</v>
      </c>
      <c r="AC34" s="66">
        <f>IF([0]!Maria_Himmelfahrt_1=""," ",[0]!Maria_Himmelfahrt_1)</f>
        <v>41136</v>
      </c>
      <c r="AD34" s="56">
        <v>125</v>
      </c>
    </row>
    <row r="35" spans="2:30" ht="21" customHeight="1">
      <c r="B35" s="18">
        <f t="shared" si="14"/>
        <v>40990</v>
      </c>
      <c r="C35" s="21"/>
      <c r="D35" s="21"/>
      <c r="E35" s="21"/>
      <c r="F35" s="21"/>
      <c r="G35" s="118">
        <f t="shared" si="6"/>
        <v>0</v>
      </c>
      <c r="H35" s="119">
        <f t="shared" si="7"/>
        <v>0</v>
      </c>
      <c r="I35" s="118">
        <f t="shared" si="8"/>
        <v>0</v>
      </c>
      <c r="J35" s="119">
        <f t="shared" si="9"/>
        <v>0</v>
      </c>
      <c r="K35" s="120">
        <f t="shared" si="10"/>
        <v>0</v>
      </c>
      <c r="L35" s="121">
        <f t="shared" si="11"/>
        <v>0</v>
      </c>
      <c r="M35" s="107"/>
      <c r="N35" s="112">
        <f t="shared" si="12"/>
        <v>0</v>
      </c>
      <c r="O35" s="112">
        <f t="shared" si="0"/>
        <v>0</v>
      </c>
      <c r="P35" s="112">
        <f t="shared" si="1"/>
        <v>0</v>
      </c>
      <c r="Q35" s="112">
        <f t="shared" si="2"/>
        <v>0</v>
      </c>
      <c r="R35" s="112">
        <f t="shared" si="3"/>
        <v>0</v>
      </c>
      <c r="S35" s="112">
        <f t="shared" si="13"/>
        <v>0</v>
      </c>
      <c r="T35" s="112">
        <f t="shared" si="4"/>
        <v>0</v>
      </c>
      <c r="U35" s="112">
        <f t="shared" si="5"/>
        <v>0</v>
      </c>
      <c r="V35" s="9"/>
      <c r="W35" s="32"/>
      <c r="X35" s="33"/>
      <c r="Y35" s="208"/>
      <c r="Z35" s="208"/>
      <c r="AA35" s="208"/>
      <c r="AB35" s="57" t="s">
        <v>45</v>
      </c>
      <c r="AC35" s="67">
        <f>IF([0]!Refomationstag_1=""," ",[0]!Refomationstag_1)</f>
        <v>41213</v>
      </c>
      <c r="AD35" s="62">
        <v>125</v>
      </c>
    </row>
    <row r="36" spans="2:30" ht="21" customHeight="1">
      <c r="B36" s="18">
        <f t="shared" si="14"/>
        <v>40991</v>
      </c>
      <c r="C36" s="21"/>
      <c r="D36" s="21"/>
      <c r="E36" s="21"/>
      <c r="F36" s="21"/>
      <c r="G36" s="118">
        <f t="shared" si="6"/>
        <v>0</v>
      </c>
      <c r="H36" s="119">
        <f t="shared" si="7"/>
        <v>0</v>
      </c>
      <c r="I36" s="118">
        <f t="shared" si="8"/>
        <v>0</v>
      </c>
      <c r="J36" s="119">
        <f t="shared" si="9"/>
        <v>0</v>
      </c>
      <c r="K36" s="120">
        <f t="shared" si="10"/>
        <v>0</v>
      </c>
      <c r="L36" s="121">
        <f t="shared" si="11"/>
        <v>0</v>
      </c>
      <c r="M36" s="107"/>
      <c r="N36" s="112">
        <f t="shared" si="12"/>
        <v>0</v>
      </c>
      <c r="O36" s="112">
        <f t="shared" si="0"/>
        <v>0</v>
      </c>
      <c r="P36" s="112">
        <f t="shared" si="1"/>
        <v>0</v>
      </c>
      <c r="Q36" s="112">
        <f t="shared" si="2"/>
        <v>0</v>
      </c>
      <c r="R36" s="112">
        <f t="shared" si="3"/>
        <v>0</v>
      </c>
      <c r="S36" s="112">
        <f t="shared" si="13"/>
        <v>0</v>
      </c>
      <c r="T36" s="112">
        <f t="shared" si="4"/>
        <v>0</v>
      </c>
      <c r="U36" s="112">
        <f t="shared" si="5"/>
        <v>0</v>
      </c>
      <c r="V36" s="9"/>
      <c r="W36" s="49"/>
      <c r="X36" s="33"/>
      <c r="Y36" s="208"/>
      <c r="Z36" s="208"/>
      <c r="AA36" s="208"/>
      <c r="AB36" s="57" t="s">
        <v>42</v>
      </c>
      <c r="AC36" s="66">
        <f>IF([0]!Allerheiligen_1=""," ",[0]!Allerheiligen_1)</f>
        <v>41214</v>
      </c>
      <c r="AD36" s="56">
        <v>125</v>
      </c>
    </row>
    <row r="37" spans="2:30" ht="21" customHeight="1">
      <c r="B37" s="18">
        <f t="shared" si="14"/>
        <v>40992</v>
      </c>
      <c r="C37" s="21"/>
      <c r="D37" s="21"/>
      <c r="E37" s="21"/>
      <c r="F37" s="21"/>
      <c r="G37" s="118">
        <f t="shared" si="6"/>
        <v>0</v>
      </c>
      <c r="H37" s="119">
        <f t="shared" si="7"/>
        <v>0</v>
      </c>
      <c r="I37" s="118">
        <f t="shared" si="8"/>
        <v>0</v>
      </c>
      <c r="J37" s="119">
        <f t="shared" si="9"/>
        <v>0</v>
      </c>
      <c r="K37" s="120">
        <f t="shared" si="10"/>
        <v>0</v>
      </c>
      <c r="L37" s="121">
        <f t="shared" si="11"/>
        <v>0</v>
      </c>
      <c r="M37" s="107"/>
      <c r="N37" s="112">
        <f t="shared" si="12"/>
        <v>0</v>
      </c>
      <c r="O37" s="112">
        <f t="shared" si="0"/>
        <v>0</v>
      </c>
      <c r="P37" s="112">
        <f t="shared" si="1"/>
        <v>0</v>
      </c>
      <c r="Q37" s="112">
        <f t="shared" si="2"/>
        <v>0</v>
      </c>
      <c r="R37" s="112">
        <f t="shared" si="3"/>
        <v>0</v>
      </c>
      <c r="S37" s="112">
        <f t="shared" si="13"/>
        <v>1</v>
      </c>
      <c r="T37" s="112">
        <f t="shared" si="4"/>
        <v>0</v>
      </c>
      <c r="U37" s="112">
        <f t="shared" si="5"/>
        <v>0</v>
      </c>
      <c r="V37" s="9"/>
      <c r="W37" s="49"/>
      <c r="X37" s="50"/>
      <c r="Y37" s="208"/>
      <c r="Z37" s="208"/>
      <c r="AA37" s="208"/>
      <c r="AB37" s="63" t="s">
        <v>47</v>
      </c>
      <c r="AC37" s="68">
        <f>IF([0]!Buss_Bettag_1=""," ",[0]!Buss_Bettag_1)</f>
        <v>41234</v>
      </c>
      <c r="AD37" s="64">
        <v>125</v>
      </c>
    </row>
    <row r="38" spans="2:31" ht="21" customHeight="1">
      <c r="B38" s="18">
        <f t="shared" si="14"/>
        <v>40993</v>
      </c>
      <c r="C38" s="21"/>
      <c r="D38" s="21"/>
      <c r="E38" s="21"/>
      <c r="F38" s="21"/>
      <c r="G38" s="118">
        <f t="shared" si="6"/>
        <v>0</v>
      </c>
      <c r="H38" s="119">
        <f t="shared" si="7"/>
        <v>0</v>
      </c>
      <c r="I38" s="118">
        <f t="shared" si="8"/>
        <v>0</v>
      </c>
      <c r="J38" s="119">
        <f t="shared" si="9"/>
        <v>0</v>
      </c>
      <c r="K38" s="120">
        <f t="shared" si="10"/>
        <v>0</v>
      </c>
      <c r="L38" s="121">
        <f t="shared" si="11"/>
        <v>0</v>
      </c>
      <c r="M38" s="107"/>
      <c r="N38" s="112">
        <f t="shared" si="12"/>
        <v>1</v>
      </c>
      <c r="O38" s="112">
        <f t="shared" si="0"/>
        <v>0</v>
      </c>
      <c r="P38" s="112">
        <f t="shared" si="1"/>
        <v>0</v>
      </c>
      <c r="Q38" s="112">
        <f t="shared" si="2"/>
        <v>0</v>
      </c>
      <c r="R38" s="112">
        <f t="shared" si="3"/>
        <v>0</v>
      </c>
      <c r="S38" s="112">
        <f t="shared" si="13"/>
        <v>0</v>
      </c>
      <c r="T38" s="112">
        <f t="shared" si="4"/>
        <v>0</v>
      </c>
      <c r="U38" s="112">
        <f t="shared" si="5"/>
        <v>0</v>
      </c>
      <c r="V38" s="9"/>
      <c r="W38" s="49"/>
      <c r="X38" s="33"/>
      <c r="Y38" s="208"/>
      <c r="Z38" s="208"/>
      <c r="AA38" s="208"/>
      <c r="AB38" s="74" t="s">
        <v>2</v>
      </c>
      <c r="AC38" s="75">
        <f>IF([0]!Ostersonntag_1=""," ",[0]!Ostersonntag_1)</f>
        <v>41007</v>
      </c>
      <c r="AD38" s="76">
        <v>125</v>
      </c>
      <c r="AE38" s="79"/>
    </row>
    <row r="39" spans="2:30" ht="21" customHeight="1">
      <c r="B39" s="18">
        <f t="shared" si="14"/>
        <v>40994</v>
      </c>
      <c r="C39" s="21"/>
      <c r="D39" s="21"/>
      <c r="E39" s="21"/>
      <c r="F39" s="21"/>
      <c r="G39" s="118">
        <f t="shared" si="6"/>
        <v>0</v>
      </c>
      <c r="H39" s="119">
        <f t="shared" si="7"/>
        <v>0</v>
      </c>
      <c r="I39" s="118">
        <f t="shared" si="8"/>
        <v>0</v>
      </c>
      <c r="J39" s="119">
        <f t="shared" si="9"/>
        <v>0</v>
      </c>
      <c r="K39" s="120">
        <f t="shared" si="10"/>
        <v>0</v>
      </c>
      <c r="L39" s="121">
        <f t="shared" si="11"/>
        <v>0</v>
      </c>
      <c r="M39" s="107"/>
      <c r="N39" s="112">
        <f t="shared" si="12"/>
        <v>0</v>
      </c>
      <c r="O39" s="112">
        <f t="shared" si="0"/>
        <v>0</v>
      </c>
      <c r="P39" s="112">
        <f t="shared" si="1"/>
        <v>0</v>
      </c>
      <c r="Q39" s="112">
        <f t="shared" si="2"/>
        <v>0</v>
      </c>
      <c r="R39" s="112">
        <f t="shared" si="3"/>
        <v>0</v>
      </c>
      <c r="S39" s="112">
        <f t="shared" si="13"/>
        <v>0</v>
      </c>
      <c r="T39" s="112">
        <f t="shared" si="4"/>
        <v>0</v>
      </c>
      <c r="U39" s="112">
        <f t="shared" si="5"/>
        <v>0</v>
      </c>
      <c r="V39" s="9"/>
      <c r="W39" s="32"/>
      <c r="X39" s="33"/>
      <c r="Y39" s="208"/>
      <c r="Z39" s="208"/>
      <c r="AA39" s="208"/>
      <c r="AB39" s="77" t="s">
        <v>51</v>
      </c>
      <c r="AC39" s="78">
        <f>IF([0]!Pfingstsonntag_1=""," ",[0]!Pfingstsonntag_1)</f>
        <v>41056</v>
      </c>
      <c r="AD39" s="76">
        <v>125</v>
      </c>
    </row>
    <row r="40" spans="2:30" ht="21" customHeight="1">
      <c r="B40" s="18">
        <f t="shared" si="14"/>
        <v>40995</v>
      </c>
      <c r="C40" s="21"/>
      <c r="D40" s="21"/>
      <c r="E40" s="21"/>
      <c r="F40" s="21"/>
      <c r="G40" s="118">
        <f t="shared" si="6"/>
        <v>0</v>
      </c>
      <c r="H40" s="119">
        <f t="shared" si="7"/>
        <v>0</v>
      </c>
      <c r="I40" s="118">
        <f t="shared" si="8"/>
        <v>0</v>
      </c>
      <c r="J40" s="119">
        <f t="shared" si="9"/>
        <v>0</v>
      </c>
      <c r="K40" s="120">
        <f t="shared" si="10"/>
        <v>0</v>
      </c>
      <c r="L40" s="121">
        <f t="shared" si="11"/>
        <v>0</v>
      </c>
      <c r="M40" s="107"/>
      <c r="N40" s="112">
        <f t="shared" si="12"/>
        <v>0</v>
      </c>
      <c r="O40" s="112">
        <f t="shared" si="0"/>
        <v>0</v>
      </c>
      <c r="P40" s="112">
        <f t="shared" si="1"/>
        <v>0</v>
      </c>
      <c r="Q40" s="112">
        <f t="shared" si="2"/>
        <v>0</v>
      </c>
      <c r="R40" s="112">
        <f t="shared" si="3"/>
        <v>0</v>
      </c>
      <c r="S40" s="112">
        <f t="shared" si="13"/>
        <v>0</v>
      </c>
      <c r="T40" s="112">
        <f t="shared" si="4"/>
        <v>0</v>
      </c>
      <c r="U40" s="112">
        <f t="shared" si="5"/>
        <v>0</v>
      </c>
      <c r="V40" s="9"/>
      <c r="W40" s="32"/>
      <c r="X40" s="33"/>
      <c r="Y40" s="208"/>
      <c r="Z40" s="208"/>
      <c r="AA40" s="208"/>
      <c r="AB40" s="80"/>
      <c r="AC40" s="79"/>
      <c r="AD40" s="79"/>
    </row>
    <row r="41" spans="2:30" ht="21" customHeight="1">
      <c r="B41" s="18">
        <f t="shared" si="14"/>
        <v>40996</v>
      </c>
      <c r="C41" s="21"/>
      <c r="D41" s="21"/>
      <c r="E41" s="21"/>
      <c r="F41" s="21"/>
      <c r="G41" s="118">
        <f t="shared" si="6"/>
        <v>0</v>
      </c>
      <c r="H41" s="119">
        <f t="shared" si="7"/>
        <v>0</v>
      </c>
      <c r="I41" s="118">
        <f t="shared" si="8"/>
        <v>0</v>
      </c>
      <c r="J41" s="119">
        <f t="shared" si="9"/>
        <v>0</v>
      </c>
      <c r="K41" s="120">
        <f t="shared" si="10"/>
        <v>0</v>
      </c>
      <c r="L41" s="121">
        <f t="shared" si="11"/>
        <v>0</v>
      </c>
      <c r="M41" s="107"/>
      <c r="N41" s="112">
        <f t="shared" si="12"/>
        <v>0</v>
      </c>
      <c r="O41" s="112">
        <f t="shared" si="0"/>
        <v>0</v>
      </c>
      <c r="P41" s="112">
        <f t="shared" si="1"/>
        <v>0</v>
      </c>
      <c r="Q41" s="112">
        <f t="shared" si="2"/>
        <v>0</v>
      </c>
      <c r="R41" s="112">
        <f t="shared" si="3"/>
        <v>0</v>
      </c>
      <c r="S41" s="112">
        <f t="shared" si="13"/>
        <v>0</v>
      </c>
      <c r="T41" s="112">
        <f t="shared" si="4"/>
        <v>0</v>
      </c>
      <c r="U41" s="112">
        <f t="shared" si="5"/>
        <v>0</v>
      </c>
      <c r="V41" s="9"/>
      <c r="W41" s="32"/>
      <c r="X41" s="33"/>
      <c r="Y41" s="208"/>
      <c r="Z41" s="208"/>
      <c r="AA41" s="208"/>
      <c r="AB41" s="79"/>
      <c r="AC41" s="79"/>
      <c r="AD41" s="79"/>
    </row>
    <row r="42" spans="2:30" ht="21" customHeight="1">
      <c r="B42" s="18">
        <f t="shared" si="14"/>
        <v>40997</v>
      </c>
      <c r="C42" s="21"/>
      <c r="D42" s="21"/>
      <c r="E42" s="21"/>
      <c r="F42" s="21"/>
      <c r="G42" s="118">
        <f t="shared" si="6"/>
        <v>0</v>
      </c>
      <c r="H42" s="119">
        <f t="shared" si="7"/>
        <v>0</v>
      </c>
      <c r="I42" s="118">
        <f t="shared" si="8"/>
        <v>0</v>
      </c>
      <c r="J42" s="119">
        <f t="shared" si="9"/>
        <v>0</v>
      </c>
      <c r="K42" s="120">
        <f t="shared" si="10"/>
        <v>0</v>
      </c>
      <c r="L42" s="121">
        <f t="shared" si="11"/>
        <v>0</v>
      </c>
      <c r="M42" s="107"/>
      <c r="N42" s="112">
        <f t="shared" si="12"/>
        <v>0</v>
      </c>
      <c r="O42" s="112">
        <f t="shared" si="0"/>
        <v>0</v>
      </c>
      <c r="P42" s="112">
        <f t="shared" si="1"/>
        <v>0</v>
      </c>
      <c r="Q42" s="112">
        <f t="shared" si="2"/>
        <v>0</v>
      </c>
      <c r="R42" s="112">
        <f t="shared" si="3"/>
        <v>0</v>
      </c>
      <c r="S42" s="112">
        <f t="shared" si="13"/>
        <v>0</v>
      </c>
      <c r="T42" s="112">
        <f t="shared" si="4"/>
        <v>0</v>
      </c>
      <c r="U42" s="112">
        <f t="shared" si="5"/>
        <v>0</v>
      </c>
      <c r="V42" s="9"/>
      <c r="W42" s="32"/>
      <c r="X42" s="33"/>
      <c r="Y42" s="208"/>
      <c r="Z42" s="208"/>
      <c r="AA42" s="208"/>
      <c r="AB42" s="79"/>
      <c r="AC42" s="79"/>
      <c r="AD42" s="79"/>
    </row>
    <row r="43" spans="2:30" ht="21" customHeight="1">
      <c r="B43" s="18">
        <f t="shared" si="14"/>
        <v>40998</v>
      </c>
      <c r="C43" s="21"/>
      <c r="D43" s="21"/>
      <c r="E43" s="21"/>
      <c r="F43" s="123"/>
      <c r="G43" s="90">
        <f t="shared" si="6"/>
        <v>0</v>
      </c>
      <c r="H43" s="90">
        <f t="shared" si="7"/>
        <v>0</v>
      </c>
      <c r="I43" s="100">
        <f t="shared" si="8"/>
        <v>0</v>
      </c>
      <c r="J43" s="90">
        <f t="shared" si="9"/>
        <v>0</v>
      </c>
      <c r="K43" s="101">
        <f t="shared" si="10"/>
        <v>0</v>
      </c>
      <c r="L43" s="91">
        <f t="shared" si="11"/>
        <v>0</v>
      </c>
      <c r="M43" s="107"/>
      <c r="N43" s="112">
        <f t="shared" si="12"/>
        <v>0</v>
      </c>
      <c r="O43" s="112">
        <f t="shared" si="0"/>
        <v>0</v>
      </c>
      <c r="P43" s="112">
        <f t="shared" si="1"/>
        <v>0</v>
      </c>
      <c r="Q43" s="112">
        <f t="shared" si="2"/>
        <v>0</v>
      </c>
      <c r="R43" s="112">
        <f t="shared" si="3"/>
        <v>0</v>
      </c>
      <c r="S43" s="112">
        <f t="shared" si="13"/>
        <v>0</v>
      </c>
      <c r="T43" s="112">
        <f t="shared" si="4"/>
        <v>0</v>
      </c>
      <c r="U43" s="112">
        <f t="shared" si="5"/>
        <v>0</v>
      </c>
      <c r="V43" s="9"/>
      <c r="W43" s="32"/>
      <c r="X43" s="33"/>
      <c r="Y43" s="208"/>
      <c r="Z43" s="208"/>
      <c r="AA43" s="208"/>
      <c r="AB43" s="79"/>
      <c r="AC43" s="79"/>
      <c r="AD43" s="79"/>
    </row>
    <row r="44" spans="2:30" ht="21" customHeight="1">
      <c r="B44" s="19">
        <f t="shared" si="14"/>
        <v>40999</v>
      </c>
      <c r="C44" s="96"/>
      <c r="D44" s="96"/>
      <c r="E44" s="96"/>
      <c r="F44" s="128"/>
      <c r="G44" s="130">
        <f t="shared" si="6"/>
        <v>0</v>
      </c>
      <c r="H44" s="130">
        <f t="shared" si="7"/>
        <v>0</v>
      </c>
      <c r="I44" s="131">
        <f t="shared" si="8"/>
        <v>0</v>
      </c>
      <c r="J44" s="130">
        <f t="shared" si="9"/>
        <v>0</v>
      </c>
      <c r="K44" s="132">
        <f t="shared" si="10"/>
        <v>0</v>
      </c>
      <c r="L44" s="94">
        <f t="shared" si="11"/>
        <v>0</v>
      </c>
      <c r="M44" s="107"/>
      <c r="N44" s="112">
        <f t="shared" si="12"/>
        <v>0</v>
      </c>
      <c r="O44" s="112">
        <f t="shared" si="0"/>
        <v>0</v>
      </c>
      <c r="P44" s="112">
        <f t="shared" si="1"/>
        <v>0</v>
      </c>
      <c r="Q44" s="112">
        <f t="shared" si="2"/>
        <v>0</v>
      </c>
      <c r="R44" s="112">
        <f t="shared" si="3"/>
        <v>0</v>
      </c>
      <c r="S44" s="112">
        <f t="shared" si="13"/>
        <v>1</v>
      </c>
      <c r="T44" s="112">
        <f t="shared" si="4"/>
        <v>0</v>
      </c>
      <c r="U44" s="112">
        <f t="shared" si="5"/>
        <v>0</v>
      </c>
      <c r="V44" s="9"/>
      <c r="W44" s="34"/>
      <c r="X44" s="35"/>
      <c r="Y44" s="208"/>
      <c r="Z44" s="208"/>
      <c r="AA44" s="208"/>
      <c r="AB44" s="79"/>
      <c r="AC44" s="79"/>
      <c r="AD44" s="79"/>
    </row>
    <row r="45" spans="2:27" ht="21" customHeight="1">
      <c r="B45" s="43" t="s">
        <v>33</v>
      </c>
      <c r="C45" s="44"/>
      <c r="D45" s="44"/>
      <c r="E45" s="44"/>
      <c r="F45" s="44"/>
      <c r="G45" s="85">
        <f aca="true" t="shared" si="15" ref="G45:L45">SUM(G14:G44)</f>
        <v>0</v>
      </c>
      <c r="H45" s="45">
        <f t="shared" si="15"/>
        <v>0</v>
      </c>
      <c r="I45" s="85">
        <f t="shared" si="15"/>
        <v>0</v>
      </c>
      <c r="J45" s="45">
        <f t="shared" si="15"/>
        <v>0</v>
      </c>
      <c r="K45" s="85">
        <f t="shared" si="15"/>
        <v>0</v>
      </c>
      <c r="L45" s="129">
        <f t="shared" si="15"/>
        <v>0</v>
      </c>
      <c r="M45" s="108"/>
      <c r="N45" s="108"/>
      <c r="O45" s="108"/>
      <c r="P45" s="108"/>
      <c r="Q45" s="108"/>
      <c r="R45" s="108"/>
      <c r="S45" s="108"/>
      <c r="T45" s="108"/>
      <c r="U45" s="108"/>
      <c r="V45" s="11"/>
      <c r="W45" s="41" t="s">
        <v>32</v>
      </c>
      <c r="X45" s="42">
        <f>SUM(X14:X44)</f>
        <v>0</v>
      </c>
      <c r="Y45" s="208"/>
      <c r="Z45" s="208"/>
      <c r="AA45" s="208"/>
    </row>
    <row r="46" spans="2:27" ht="12" customHeight="1">
      <c r="B46" s="12"/>
      <c r="C46" s="13"/>
      <c r="D46" s="13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9"/>
      <c r="W46" s="15"/>
      <c r="X46" s="10"/>
      <c r="Y46" s="8"/>
      <c r="Z46" s="8"/>
      <c r="AA46" s="8"/>
    </row>
    <row r="47" spans="2:27" ht="12.7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</row>
    <row r="48" spans="2:27" ht="12.7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</row>
    <row r="49" spans="2:27" ht="12.7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</row>
    <row r="50" spans="2:27" ht="12.7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</row>
    <row r="51" spans="2:27" ht="12.7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</row>
    <row r="52" spans="2:27" ht="12.7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</row>
    <row r="53" spans="2:27" ht="12.7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</row>
    <row r="54" spans="2:27" ht="12.7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</row>
    <row r="55" spans="2:27" ht="12.7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</row>
  </sheetData>
  <sheetProtection password="C4B6" sheet="1" objects="1" scenarios="1"/>
  <mergeCells count="31">
    <mergeCell ref="B1:X1"/>
    <mergeCell ref="B2:X2"/>
    <mergeCell ref="B3:X3"/>
    <mergeCell ref="Y3:AA45"/>
    <mergeCell ref="B4:X4"/>
    <mergeCell ref="B5:C5"/>
    <mergeCell ref="D5:K5"/>
    <mergeCell ref="L5:X10"/>
    <mergeCell ref="B6:C6"/>
    <mergeCell ref="D6:K6"/>
    <mergeCell ref="B7:C7"/>
    <mergeCell ref="D7:K7"/>
    <mergeCell ref="B8:C8"/>
    <mergeCell ref="D8:K8"/>
    <mergeCell ref="B9:K9"/>
    <mergeCell ref="B10:C10"/>
    <mergeCell ref="D10:G10"/>
    <mergeCell ref="H10:I10"/>
    <mergeCell ref="J10:K10"/>
    <mergeCell ref="B11:X11"/>
    <mergeCell ref="B12:B13"/>
    <mergeCell ref="C12:D12"/>
    <mergeCell ref="E12:F12"/>
    <mergeCell ref="W12:X13"/>
    <mergeCell ref="AB12:AB13"/>
    <mergeCell ref="AC12:AC13"/>
    <mergeCell ref="AD12:AD13"/>
    <mergeCell ref="W14:X14"/>
    <mergeCell ref="AB27:AD28"/>
    <mergeCell ref="AB29:AD30"/>
    <mergeCell ref="B47:AA55"/>
  </mergeCells>
  <conditionalFormatting sqref="B14:B44">
    <cfRule type="expression" priority="3" dxfId="12" stopIfTrue="1">
      <formula>OR(WEEKDAY(B14)=7,WEEKDAY(B14)=1)</formula>
    </cfRule>
  </conditionalFormatting>
  <conditionalFormatting sqref="C14:C44">
    <cfRule type="expression" priority="4" dxfId="0" stopIfTrue="1">
      <formula>OR(WEEKDAY(B14)=7,WEEKDAY(B14)=1)</formula>
    </cfRule>
  </conditionalFormatting>
  <conditionalFormatting sqref="D14:D44">
    <cfRule type="expression" priority="5" dxfId="0" stopIfTrue="1">
      <formula>OR(WEEKDAY(B14)=7,WEEKDAY(B14)=1)</formula>
    </cfRule>
  </conditionalFormatting>
  <conditionalFormatting sqref="G14:G44">
    <cfRule type="expression" priority="6" dxfId="0" stopIfTrue="1">
      <formula>OR(WEEKDAY(B14)=7,WEEKDAY(B14)=1)</formula>
    </cfRule>
  </conditionalFormatting>
  <conditionalFormatting sqref="H14:H44">
    <cfRule type="expression" priority="7" dxfId="0" stopIfTrue="1">
      <formula>OR(WEEKDAY(B14)=7,WEEKDAY(B14)=1)</formula>
    </cfRule>
  </conditionalFormatting>
  <conditionalFormatting sqref="I14:I44">
    <cfRule type="expression" priority="8" dxfId="0" stopIfTrue="1">
      <formula>OR(WEEKDAY(B14)=7,WEEKDAY(B14)=1)</formula>
    </cfRule>
  </conditionalFormatting>
  <conditionalFormatting sqref="J14:J44">
    <cfRule type="expression" priority="9" dxfId="0" stopIfTrue="1">
      <formula>OR(WEEKDAY(B14)=7,WEEKDAY(B14)=1)</formula>
    </cfRule>
  </conditionalFormatting>
  <conditionalFormatting sqref="K14:K44">
    <cfRule type="expression" priority="10" dxfId="0" stopIfTrue="1">
      <formula>OR(WEEKDAY(B14)=7,WEEKDAY(B14)=1)</formula>
    </cfRule>
  </conditionalFormatting>
  <conditionalFormatting sqref="L14:M44">
    <cfRule type="expression" priority="11" dxfId="0" stopIfTrue="1">
      <formula>OR(WEEKDAY(B14)=7,WEEKDAY(B14)=1)</formula>
    </cfRule>
  </conditionalFormatting>
  <conditionalFormatting sqref="E14:E44">
    <cfRule type="expression" priority="2" dxfId="2" stopIfTrue="1">
      <formula>OR(WEEKDAY(B14)=7,WEEKDAY(B14)=1)</formula>
    </cfRule>
  </conditionalFormatting>
  <conditionalFormatting sqref="F14:F44">
    <cfRule type="expression" priority="1" dxfId="2" stopIfTrue="1">
      <formula>OR(WEEKDAY(B14)=7,WEEKDAY(B14)=1)</formula>
    </cfRule>
  </conditionalFormatting>
  <conditionalFormatting sqref="U14:U44">
    <cfRule type="expression" priority="45" dxfId="0" stopIfTrue="1">
      <formula>OR(WEEKDAY(C14)=7,WEEKDAY(C14)=1)</formula>
    </cfRule>
  </conditionalFormatting>
  <conditionalFormatting sqref="T14:T44">
    <cfRule type="expression" priority="47" dxfId="0" stopIfTrue="1">
      <formula>OR(WEEKDAY(C14)=7,WEEKDAY(C14)=1)</formula>
    </cfRule>
  </conditionalFormatting>
  <conditionalFormatting sqref="S14:S44">
    <cfRule type="expression" priority="49" dxfId="0" stopIfTrue="1">
      <formula>OR(WEEKDAY(C14)=7,WEEKDAY(C14)=1)</formula>
    </cfRule>
  </conditionalFormatting>
  <conditionalFormatting sqref="R14:R44">
    <cfRule type="expression" priority="51" dxfId="0" stopIfTrue="1">
      <formula>OR(WEEKDAY(C14)=7,WEEKDAY(C14)=1)</formula>
    </cfRule>
  </conditionalFormatting>
  <conditionalFormatting sqref="Q14:Q44">
    <cfRule type="expression" priority="53" dxfId="0" stopIfTrue="1">
      <formula>OR(WEEKDAY(C14)=7,WEEKDAY(C14)=1)</formula>
    </cfRule>
  </conditionalFormatting>
  <conditionalFormatting sqref="P14:P44">
    <cfRule type="expression" priority="55" dxfId="0" stopIfTrue="1">
      <formula>OR(WEEKDAY(C14)=7,WEEKDAY(C14)=1)</formula>
    </cfRule>
  </conditionalFormatting>
  <conditionalFormatting sqref="O14:O44">
    <cfRule type="expression" priority="57" dxfId="0" stopIfTrue="1">
      <formula>OR(WEEKDAY(C14)=7,WEEKDAY(C14)=1)</formula>
    </cfRule>
  </conditionalFormatting>
  <conditionalFormatting sqref="N14:N44 N14:U14 O15:U44">
    <cfRule type="expression" priority="59" dxfId="0" stopIfTrue="1">
      <formula>OR(WEEKDAY(C14)=7,WEEKDAY(C14)=1)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2" width="16.7109375" style="2" customWidth="1"/>
    <col min="13" max="13" width="4.7109375" style="2" hidden="1" customWidth="1"/>
    <col min="14" max="14" width="9.421875" style="2" hidden="1" customWidth="1"/>
    <col min="15" max="15" width="9.8515625" style="2" hidden="1" customWidth="1"/>
    <col min="16" max="16" width="9.00390625" style="2" hidden="1" customWidth="1"/>
    <col min="17" max="17" width="9.421875" style="2" hidden="1" customWidth="1"/>
    <col min="18" max="18" width="8.8515625" style="2" hidden="1" customWidth="1"/>
    <col min="19" max="19" width="8.28125" style="2" hidden="1" customWidth="1"/>
    <col min="20" max="20" width="11.00390625" style="2" hidden="1" customWidth="1"/>
    <col min="21" max="21" width="8.7109375" style="2" hidden="1" customWidth="1"/>
    <col min="22" max="22" width="1.7109375" style="2" customWidth="1"/>
    <col min="23" max="23" width="27.57421875" style="3" customWidth="1"/>
    <col min="24" max="24" width="19.57421875" style="4" customWidth="1"/>
    <col min="25" max="25" width="2.28125" style="2" customWidth="1"/>
    <col min="26" max="26" width="4.00390625" style="2" customWidth="1"/>
    <col min="27" max="27" width="1.28515625" style="2" customWidth="1"/>
    <col min="28" max="28" width="36.421875" style="2" customWidth="1"/>
    <col min="29" max="30" width="11.57421875" style="2" customWidth="1"/>
    <col min="31" max="16384" width="11.57421875" style="2" customWidth="1"/>
  </cols>
  <sheetData>
    <row r="1" spans="2:24" ht="15" customHeight="1">
      <c r="B1" s="191" t="str">
        <f>IF([0]!actualdate=""," ",[0]!actualdate)</f>
        <v>Letzte Aktualisierung: 22.05.2012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2:30" ht="42" customHeight="1">
      <c r="B2" s="193" t="s">
        <v>18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5"/>
      <c r="Y2" s="7"/>
      <c r="Z2" s="7"/>
      <c r="AA2" s="7"/>
      <c r="AB2" s="7"/>
      <c r="AC2" s="7"/>
      <c r="AD2" s="7"/>
    </row>
    <row r="3" spans="2:30" ht="16.5" customHeight="1"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5"/>
      <c r="Y3" s="208"/>
      <c r="Z3" s="208"/>
      <c r="AA3" s="208"/>
      <c r="AB3" s="5"/>
      <c r="AC3" s="5"/>
      <c r="AD3" s="7"/>
    </row>
    <row r="4" spans="2:30" ht="15" customHeight="1">
      <c r="B4" s="223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08"/>
      <c r="Z4" s="208"/>
      <c r="AA4" s="208"/>
      <c r="AB4" s="5"/>
      <c r="AC4" s="5"/>
      <c r="AD4" s="48"/>
    </row>
    <row r="5" spans="2:27" ht="21" customHeight="1">
      <c r="B5" s="168" t="s">
        <v>19</v>
      </c>
      <c r="C5" s="169"/>
      <c r="D5" s="196"/>
      <c r="E5" s="197"/>
      <c r="F5" s="197"/>
      <c r="G5" s="197"/>
      <c r="H5" s="197"/>
      <c r="I5" s="197"/>
      <c r="J5" s="197"/>
      <c r="K5" s="198"/>
      <c r="L5" s="144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6"/>
      <c r="Y5" s="208"/>
      <c r="Z5" s="208"/>
      <c r="AA5" s="208"/>
    </row>
    <row r="6" spans="2:27" ht="21" customHeight="1">
      <c r="B6" s="205" t="s">
        <v>21</v>
      </c>
      <c r="C6" s="206"/>
      <c r="D6" s="184"/>
      <c r="E6" s="185"/>
      <c r="F6" s="185"/>
      <c r="G6" s="199"/>
      <c r="H6" s="199"/>
      <c r="I6" s="199"/>
      <c r="J6" s="199"/>
      <c r="K6" s="200"/>
      <c r="L6" s="147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9"/>
      <c r="Y6" s="208"/>
      <c r="Z6" s="208"/>
      <c r="AA6" s="208"/>
    </row>
    <row r="7" spans="2:27" ht="21" customHeight="1">
      <c r="B7" s="216" t="s">
        <v>20</v>
      </c>
      <c r="C7" s="217"/>
      <c r="D7" s="201"/>
      <c r="E7" s="202"/>
      <c r="F7" s="202"/>
      <c r="G7" s="197"/>
      <c r="H7" s="197"/>
      <c r="I7" s="197"/>
      <c r="J7" s="197"/>
      <c r="K7" s="198"/>
      <c r="L7" s="147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9"/>
      <c r="Y7" s="208"/>
      <c r="Z7" s="208"/>
      <c r="AA7" s="208"/>
    </row>
    <row r="8" spans="2:27" ht="21" customHeight="1">
      <c r="B8" s="218" t="s">
        <v>22</v>
      </c>
      <c r="C8" s="219"/>
      <c r="D8" s="184"/>
      <c r="E8" s="185"/>
      <c r="F8" s="185"/>
      <c r="G8" s="186"/>
      <c r="H8" s="186"/>
      <c r="I8" s="186"/>
      <c r="J8" s="186"/>
      <c r="K8" s="186"/>
      <c r="L8" s="147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  <c r="Y8" s="208"/>
      <c r="Z8" s="208"/>
      <c r="AA8" s="208"/>
    </row>
    <row r="9" spans="2:27" ht="7.5" customHeight="1">
      <c r="B9" s="155"/>
      <c r="C9" s="156"/>
      <c r="D9" s="156"/>
      <c r="E9" s="156"/>
      <c r="F9" s="156"/>
      <c r="G9" s="156"/>
      <c r="H9" s="156"/>
      <c r="I9" s="156"/>
      <c r="J9" s="156"/>
      <c r="K9" s="156"/>
      <c r="L9" s="147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9"/>
      <c r="Y9" s="208"/>
      <c r="Z9" s="208"/>
      <c r="AA9" s="208"/>
    </row>
    <row r="10" spans="2:27" ht="21" customHeight="1">
      <c r="B10" s="209" t="s">
        <v>4</v>
      </c>
      <c r="C10" s="210"/>
      <c r="D10" s="211">
        <v>41000</v>
      </c>
      <c r="E10" s="212"/>
      <c r="F10" s="212"/>
      <c r="G10" s="213"/>
      <c r="H10" s="214" t="s">
        <v>5</v>
      </c>
      <c r="I10" s="215"/>
      <c r="J10" s="221">
        <v>10</v>
      </c>
      <c r="K10" s="222"/>
      <c r="L10" s="150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2"/>
      <c r="Y10" s="208"/>
      <c r="Z10" s="208"/>
      <c r="AA10" s="208"/>
    </row>
    <row r="11" spans="2:27" s="6" customFormat="1" ht="12.75" customHeight="1"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8"/>
      <c r="Z11" s="208"/>
      <c r="AA11" s="208"/>
    </row>
    <row r="12" spans="2:30" ht="21" customHeight="1">
      <c r="B12" s="189" t="s">
        <v>23</v>
      </c>
      <c r="C12" s="153" t="s">
        <v>36</v>
      </c>
      <c r="D12" s="154"/>
      <c r="E12" s="153" t="s">
        <v>37</v>
      </c>
      <c r="F12" s="220"/>
      <c r="G12" s="36" t="s">
        <v>26</v>
      </c>
      <c r="H12" s="36" t="s">
        <v>28</v>
      </c>
      <c r="I12" s="36" t="s">
        <v>28</v>
      </c>
      <c r="J12" s="36" t="s">
        <v>29</v>
      </c>
      <c r="K12" s="36" t="s">
        <v>30</v>
      </c>
      <c r="L12" s="37" t="s">
        <v>30</v>
      </c>
      <c r="M12" s="104"/>
      <c r="N12" s="109" t="s">
        <v>52</v>
      </c>
      <c r="O12" s="109" t="s">
        <v>53</v>
      </c>
      <c r="P12" s="110" t="s">
        <v>54</v>
      </c>
      <c r="Q12" s="111">
        <v>41267</v>
      </c>
      <c r="R12" s="111">
        <v>41274</v>
      </c>
      <c r="S12" s="110" t="s">
        <v>55</v>
      </c>
      <c r="T12" s="110" t="s">
        <v>56</v>
      </c>
      <c r="U12" s="110" t="s">
        <v>57</v>
      </c>
      <c r="V12" s="9"/>
      <c r="W12" s="159" t="s">
        <v>31</v>
      </c>
      <c r="X12" s="160"/>
      <c r="Y12" s="208"/>
      <c r="Z12" s="208"/>
      <c r="AA12" s="208"/>
      <c r="AB12" s="187" t="s">
        <v>44</v>
      </c>
      <c r="AC12" s="142">
        <f>YEAR(Beginndatum_1)</f>
        <v>2012</v>
      </c>
      <c r="AD12" s="157" t="s">
        <v>38</v>
      </c>
    </row>
    <row r="13" spans="2:30" ht="21" customHeight="1">
      <c r="B13" s="190"/>
      <c r="C13" s="47" t="s">
        <v>24</v>
      </c>
      <c r="D13" s="47" t="s">
        <v>25</v>
      </c>
      <c r="E13" s="47" t="s">
        <v>24</v>
      </c>
      <c r="F13" s="47" t="s">
        <v>25</v>
      </c>
      <c r="G13" s="38" t="s">
        <v>27</v>
      </c>
      <c r="H13" s="39">
        <v>0.25</v>
      </c>
      <c r="I13" s="39">
        <v>0.4</v>
      </c>
      <c r="J13" s="39">
        <v>0.5</v>
      </c>
      <c r="K13" s="39">
        <v>1.25</v>
      </c>
      <c r="L13" s="40">
        <v>1.5</v>
      </c>
      <c r="M13" s="105"/>
      <c r="N13" s="105"/>
      <c r="O13" s="105"/>
      <c r="P13" s="105"/>
      <c r="Q13" s="105"/>
      <c r="R13" s="105"/>
      <c r="S13" s="105"/>
      <c r="T13" s="105"/>
      <c r="U13" s="105"/>
      <c r="V13" s="9"/>
      <c r="W13" s="161"/>
      <c r="X13" s="162"/>
      <c r="Y13" s="208"/>
      <c r="Z13" s="208"/>
      <c r="AA13" s="208"/>
      <c r="AB13" s="188"/>
      <c r="AC13" s="143"/>
      <c r="AD13" s="158"/>
    </row>
    <row r="14" spans="2:30" ht="21" customHeight="1">
      <c r="B14" s="95">
        <f>Beginndatum_1</f>
        <v>41000</v>
      </c>
      <c r="C14" s="20"/>
      <c r="D14" s="20"/>
      <c r="E14" s="20"/>
      <c r="F14" s="46"/>
      <c r="G14" s="113">
        <f>IF(B14&lt;&gt;"",D14+IF(D14&lt;C14,1,0)-C14+F14+IF(F14&lt;E14,1,0)-E14,"")</f>
        <v>0</v>
      </c>
      <c r="H14" s="133">
        <f>IF(B14&lt;&gt;"",MAX(IF(AND(D14&lt;&gt;"",C14&lt;&gt;""),IF(D14&gt;IF(C14=1,0,C14),((MIN(D14,6/24)-MIN(IF(C14=1,0,C14),6/24))+(MAX(D14,20/24)-MAX(IF(C14=1,0,C14),20/24))),(1-MAX(C14,20/24)+MIN(D14,6/24))),0)+IF(AND(F14&lt;&gt;"",E14&lt;&gt;""),IF(F14&gt;IF(E14=1,0,E14),((MIN(F14,6/24)-MIN(IF(E14=1,0,E14),6/24))+(MAX(F14,20/24)-MAX(IF(E14=1,0,E14),20/24))),(1-MAX(E14,20/24)+MIN(F14,6/24))),0)-I14,0),"")</f>
        <v>0</v>
      </c>
      <c r="I14" s="115">
        <f>IF(B14&lt;&gt;"",IF(IF(C14=1,0,C14)&gt;D14,MIN(D14,4/24),0)+IF(IF(E14=1,0,E14)&gt;F14,MIN(F14,4/24),0),"")</f>
        <v>0</v>
      </c>
      <c r="J14" s="114">
        <f>IF(B14&lt;&gt;"",IF(AND(N14=1,O14=0,P14=0),G14-IF(OR(Q14=1,R14=1),(IF(IF(C14=1,0,C14)&gt;D14,1-MAX(C14,14/24)+D14,MAX(D14,14/24)-MAX(C14,14/24))+IF(IF(E14=1,0,E14)&gt;F14,1-MAX(E14,14/24)+F14,MAX(F14,14/24)-MAX(E14,14/24))),(IF(OR(T14=1,U14=1),IF(IF(C14=1,0,C14)&gt;D14,D14,0)+IF(IF(E14=1,0,E14)&gt;F14,F14,0),IF(IF(C14=1,0,C14)&gt;D14,MAX(D14,4/24)-4/24,0)+IF(IF(E14=1,0,E14)&gt;F14,MAX(F14,4/24)-4/24,0)))),0)+IF(AND(S14=1,T14=0,U14=0),IF(OR(N14=1,O14=1,P14=1,Q14=1,R14=1),(IF(C14&gt;D14,(MAX(D14,4/24)-(4/24)),0)+IF(E14&gt;F14,(MAX(F14,4/24)-(4/24)),0)),(IF(C14&gt;D14,D14,0)+IF(E14&gt;F14,F14,0))),0),"")</f>
        <v>0</v>
      </c>
      <c r="K14" s="116">
        <f>IF(B14&lt;&gt;"",IF(AND(OR(O14=1,R14=1),P14=0),G14-(IF(U14=1,IF(IF(C14=1,0,C14)&gt;D14,D14,0)+IF(IF(E14=1,0,E14)&gt;F14,F14,0),IF(IF(C14=1,0,C14)&gt;D14,MAX(D14,4/24)-4/24,0)+IF(IF(E14=1,0,E14)&gt;F14,MAX(F14,4/24)-4/24,0)))-IF(R14=1,(IF(IF(C14=1,0,C14)&gt;D14,14/24-MIN(IF(C14=1,0,C14),14/24),MIN(IF(D14=0,1,D14),14/24)-MIN(IF(C14=1,0,C14),14/24))+IF(IF(E14=1,0,E14)&gt;F14,14/24-MIN(IF(E14=1,0,E14),14/24),MIN(IF(F14=0,1,F14),14/24)-MIN(IF(E14=1,0,E14),14/24))),0),0)+IF(AND(T14=1,U14=0),IF(OR(O14=1,P14=1,Q14=1,R14=1),(IF(C14&gt;D14,(MAX(D14,4/24)-(4/24)),0)+IF(E14&gt;F14,(MAX(F14,4/24)-(4/24)),0)),(IF(C14&gt;D14,D14,0)+IF(E14&gt;F14,F14,0))),0),"")</f>
        <v>0</v>
      </c>
      <c r="L14" s="117">
        <f>IF(B14&lt;&gt;"",IF(OR(P14=1,Q14=1),G14-(IF(IF(C14=1,0,C14)&gt;D14,MAX(D14,4/24)-4/24,0)+IF(IF(E14=1,0,E14)&gt;F14,MAX(F14,4/24)-4/24,0))-IF(Q14=1,(IF(IF(C14=1,0,C14)&gt;D14,14/24-MIN(IF(C14=1,0,C14),14/24),MIN(IF(D14=0,1,D14),14/24)-MIN(IF(C14=1,0,C14),14/24))+IF(IF(E14=1,0,E14)&gt;F14,14/24-MIN(IF(E14=1,0,E14),14/24),MIN(IF(F14=0,1,F14),14/24)-MIN(IF(E14=1,0,E14),14/24))),0),0)+IF(U14=1,IF(OR(P14=1,Q14=1),(IF(C14&gt;D14,(MAX(D14,4/24)-(4/24)),0)+IF(E14&gt;F14,(MAX(F14,4/24)-(4/24)),0)),(IF(C14&gt;D14,D14,0)+IF(E14&gt;F14,F14,0))),0),"")</f>
        <v>0</v>
      </c>
      <c r="M14" s="106"/>
      <c r="N14" s="112">
        <f>IF(ISNUMBER(B14),IF(WEEKDAY(B14,1)=1,1,0),0)</f>
        <v>1</v>
      </c>
      <c r="O14" s="112">
        <f aca="true" t="shared" si="0" ref="O14:O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P14" s="112">
        <f aca="true" t="shared" si="1" ref="P14:P44">IF(ISNUMBER(B14),IF(OR(B14=Weihnachtstag_1_1,B14=Weihnachtstag_2_1,B14=Tag_der_Arbeit_1),1,0),0)</f>
        <v>0</v>
      </c>
      <c r="Q14" s="112">
        <f aca="true" t="shared" si="2" ref="Q14:Q44">IF(ISNUMBER(B14),IF(B14=Heiligabend_1,1,0),0)</f>
        <v>0</v>
      </c>
      <c r="R14" s="112">
        <f aca="true" t="shared" si="3" ref="R14:R44">IF(ISNUMBER(B14),IF(B14=Sylvester_1,1,0),0)</f>
        <v>0</v>
      </c>
      <c r="S14" s="112">
        <f>IF(ISNUMBER(B14),IF(WEEKDAY(B14+1,1)=1,1,0),0)</f>
        <v>0</v>
      </c>
      <c r="T14" s="112">
        <f aca="true" t="shared" si="4" ref="T14:T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U14" s="112">
        <f aca="true" t="shared" si="5" ref="U14:U44">IF(ISNUMBER(B14),IF(OR(B14+1=Weihnachtstag_1_1,B14+1=Weihnachtstag_2_1,B14+1=Tag_der_Arbeit_1),1,0),0)</f>
        <v>0</v>
      </c>
      <c r="V14" s="22"/>
      <c r="W14" s="182"/>
      <c r="X14" s="183"/>
      <c r="Y14" s="208"/>
      <c r="Z14" s="208"/>
      <c r="AA14" s="208"/>
      <c r="AB14" s="51" t="s">
        <v>0</v>
      </c>
      <c r="AC14" s="52">
        <f>DATE(AC12,1,1)</f>
        <v>40909</v>
      </c>
      <c r="AD14" s="53">
        <v>125</v>
      </c>
    </row>
    <row r="15" spans="2:30" ht="21" customHeight="1">
      <c r="B15" s="17">
        <f>IF(B14&lt;&gt;"",IF(MONTH(Beginndatum_1)=MONTH(B14+1),B14+1,""),"")</f>
        <v>41001</v>
      </c>
      <c r="C15" s="21"/>
      <c r="D15" s="21"/>
      <c r="E15" s="21"/>
      <c r="F15" s="21"/>
      <c r="G15" s="89">
        <f aca="true" t="shared" si="6" ref="G15:G44">IF(B15&lt;&gt;"",D15+IF(D15&lt;C15,1,0)-C15+F15+IF(F15&lt;E15,1,0)-E15,"")</f>
        <v>0</v>
      </c>
      <c r="H15" s="90">
        <f>IF(B15&lt;&gt;"",MAX(IF(AND(D15&lt;&gt;"",C15&lt;&gt;""),IF(D15&gt;IF(C15=1,0,C15),((MIN(D15,6/24)-MIN(IF(C15=1,0,C15),6/24))+(MAX(D15,20/24)-MAX(IF(C15=1,0,C15),20/24))),(1-MAX(C15,20/24)+MIN(D15,6/24))),0)+IF(AND(F15&lt;&gt;"",E15&lt;&gt;""),IF(F15&gt;IF(E15=1,0,E15),((MIN(F15,6/24)-MIN(IF(E15=1,0,E15),6/24))+(MAX(F15,20/24)-MAX(IF(E15=1,0,E15),20/24))),(1-MAX(E15,20/24)+MIN(F15,6/24))),0)-I15,0),"")</f>
        <v>0</v>
      </c>
      <c r="I15" s="100">
        <f aca="true" t="shared" si="7" ref="I15:I44">IF(B15&lt;&gt;"",IF(IF(C15=1,0,C15)&gt;D15,MIN(D15,4/24),0)+IF(IF(E15=1,0,E15)&gt;F15,MIN(F15,4/24),0),"")</f>
        <v>0</v>
      </c>
      <c r="J15" s="90">
        <f aca="true" t="shared" si="8" ref="J15:J44">IF(B15&lt;&gt;"",IF(AND(N15=1,O15=0,P15=0),G15-IF(OR(Q15=1,R15=1),(IF(IF(C15=1,0,C15)&gt;D15,1-MAX(C15,14/24)+D15,MAX(D15,14/24)-MAX(C15,14/24))+IF(IF(E15=1,0,E15)&gt;F15,1-MAX(E15,14/24)+F15,MAX(F15,14/24)-MAX(E15,14/24))),(IF(OR(T15=1,U15=1),IF(IF(C15=1,0,C15)&gt;D15,D15,0)+IF(IF(E15=1,0,E15)&gt;F15,F15,0),IF(IF(C15=1,0,C15)&gt;D15,MAX(D15,4/24)-4/24,0)+IF(IF(E15=1,0,E15)&gt;F15,MAX(F15,4/24)-4/24,0)))),0)+IF(AND(S15=1,T15=0,U15=0),IF(OR(N15=1,O15=1,P15=1,Q15=1,R15=1),(IF(C15&gt;D15,(MAX(D15,4/24)-(4/24)),0)+IF(E15&gt;F15,(MAX(F15,4/24)-(4/24)),0)),(IF(C15&gt;D15,D15,0)+IF(E15&gt;F15,F15,0))),0),"")</f>
        <v>0</v>
      </c>
      <c r="K15" s="101">
        <f aca="true" t="shared" si="9" ref="K15:K44">IF(B15&lt;&gt;"",IF(AND(OR(O15=1,R15=1),P15=0),G15-(IF(U15=1,IF(IF(C15=1,0,C15)&gt;D15,D15,0)+IF(IF(E15=1,0,E15)&gt;F15,F15,0),IF(IF(C15=1,0,C15)&gt;D15,MAX(D15,4/24)-4/24,0)+IF(IF(E15=1,0,E15)&gt;F15,MAX(F15,4/24)-4/24,0)))-IF(R15=1,(IF(IF(C15=1,0,C15)&gt;D15,14/24-MIN(IF(C15=1,0,C15),14/24),MIN(IF(D15=0,1,D15),14/24)-MIN(IF(C15=1,0,C15),14/24))+IF(IF(E15=1,0,E15)&gt;F15,14/24-MIN(IF(E15=1,0,E15),14/24),MIN(IF(F15=0,1,F15),14/24)-MIN(IF(E15=1,0,E15),14/24))),0),0)+IF(AND(T15=1,U15=0),IF(OR(O15=1,P15=1,Q15=1,R15=1),(IF(C15&gt;D15,(MAX(D15,4/24)-(4/24)),0)+IF(E15&gt;F15,(MAX(F15,4/24)-(4/24)),0)),(IF(C15&gt;D15,D15,0)+IF(E15&gt;F15,F15,0))),0),"")</f>
        <v>0</v>
      </c>
      <c r="L15" s="91">
        <f aca="true" t="shared" si="10" ref="L15:L44">IF(B15&lt;&gt;"",IF(OR(P15=1,Q15=1),G15-(IF(IF(C15=1,0,C15)&gt;D15,MAX(D15,4/24)-4/24,0)+IF(IF(E15=1,0,E15)&gt;F15,MAX(F15,4/24)-4/24,0))-IF(Q15=1,(IF(IF(C15=1,0,C15)&gt;D15,14/24-MIN(IF(C15=1,0,C15),14/24),MIN(IF(D15=0,1,D15),14/24)-MIN(IF(C15=1,0,C15),14/24))+IF(IF(E15=1,0,E15)&gt;F15,14/24-MIN(IF(E15=1,0,E15),14/24),MIN(IF(F15=0,1,F15),14/24)-MIN(IF(E15=1,0,E15),14/24))),0),0)+IF(U15=1,IF(OR(P15=1,Q15=1),(IF(C15&gt;D15,(MAX(D15,4/24)-(4/24)),0)+IF(E15&gt;F15,(MAX(F15,4/24)-(4/24)),0)),(IF(C15&gt;D15,D15,0)+IF(E15&gt;F15,F15,0))),0),"")</f>
        <v>0</v>
      </c>
      <c r="M15" s="107"/>
      <c r="N15" s="112">
        <f aca="true" t="shared" si="11" ref="N15:N44">IF(ISNUMBER(B15),IF(WEEKDAY(B15,1)=1,1,0),0)</f>
        <v>0</v>
      </c>
      <c r="O15" s="112">
        <f t="shared" si="0"/>
        <v>0</v>
      </c>
      <c r="P15" s="112">
        <f t="shared" si="1"/>
        <v>0</v>
      </c>
      <c r="Q15" s="112">
        <f t="shared" si="2"/>
        <v>0</v>
      </c>
      <c r="R15" s="112">
        <f t="shared" si="3"/>
        <v>0</v>
      </c>
      <c r="S15" s="112">
        <f aca="true" t="shared" si="12" ref="S15:S44">IF(ISNUMBER(B15),IF(WEEKDAY(B15+1,1)=1,1,0),0)</f>
        <v>0</v>
      </c>
      <c r="T15" s="112">
        <f t="shared" si="4"/>
        <v>0</v>
      </c>
      <c r="U15" s="112">
        <f t="shared" si="5"/>
        <v>0</v>
      </c>
      <c r="V15" s="9"/>
      <c r="W15" s="23" t="s">
        <v>17</v>
      </c>
      <c r="X15" s="24">
        <f>(Stunden_1*24)*Stundenlohn_1</f>
        <v>0</v>
      </c>
      <c r="Y15" s="208"/>
      <c r="Z15" s="208"/>
      <c r="AA15" s="208"/>
      <c r="AB15" s="54" t="s">
        <v>1</v>
      </c>
      <c r="AC15" s="55">
        <f>Ostersonntag_1-2</f>
        <v>41005</v>
      </c>
      <c r="AD15" s="56">
        <v>125</v>
      </c>
    </row>
    <row r="16" spans="2:30" ht="21" customHeight="1">
      <c r="B16" s="18">
        <f aca="true" t="shared" si="13" ref="B16:B44">IF(B15&lt;&gt;"",IF(MONTH(Beginndatum_1)=MONTH(B15+1),B15+1,""),"")</f>
        <v>41002</v>
      </c>
      <c r="C16" s="21"/>
      <c r="D16" s="21"/>
      <c r="E16" s="21"/>
      <c r="F16" s="21"/>
      <c r="G16" s="118">
        <f t="shared" si="6"/>
        <v>0</v>
      </c>
      <c r="H16" s="119">
        <f aca="true" t="shared" si="14" ref="H16:H44">IF(B16&lt;&gt;"",MAX(IF(AND(D16&lt;&gt;"",C16&lt;&gt;""),IF(D16&gt;IF(C16=1,0,C16),((MIN(D16,6/24)-MIN(IF(C16=1,0,C16),6/24))+(MAX(D16,20/24)-MAX(IF(C16=1,0,C16),20/24))),(1-MAX(C16,20/24)+MIN(D16,6/24))),0)+IF(AND(F16&lt;&gt;"",E16&lt;&gt;""),IF(F16&gt;IF(E16=1,0,E16),((MIN(F16,6/24)-MIN(IF(E16=1,0,E16),6/24))+(MAX(F16,20/24)-MAX(IF(E16=1,0,E16),20/24))),(1-MAX(E16,20/24)+MIN(F16,6/24))),0)-I16,0),"")</f>
        <v>0</v>
      </c>
      <c r="I16" s="118">
        <f t="shared" si="7"/>
        <v>0</v>
      </c>
      <c r="J16" s="119">
        <f t="shared" si="8"/>
        <v>0</v>
      </c>
      <c r="K16" s="120">
        <f t="shared" si="9"/>
        <v>0</v>
      </c>
      <c r="L16" s="121">
        <f t="shared" si="10"/>
        <v>0</v>
      </c>
      <c r="M16" s="107"/>
      <c r="N16" s="112">
        <f t="shared" si="11"/>
        <v>0</v>
      </c>
      <c r="O16" s="112">
        <f t="shared" si="0"/>
        <v>0</v>
      </c>
      <c r="P16" s="112">
        <f t="shared" si="1"/>
        <v>0</v>
      </c>
      <c r="Q16" s="112">
        <f t="shared" si="2"/>
        <v>0</v>
      </c>
      <c r="R16" s="112">
        <f t="shared" si="3"/>
        <v>0</v>
      </c>
      <c r="S16" s="112">
        <f t="shared" si="12"/>
        <v>0</v>
      </c>
      <c r="T16" s="112">
        <f t="shared" si="4"/>
        <v>0</v>
      </c>
      <c r="U16" s="112">
        <f t="shared" si="5"/>
        <v>0</v>
      </c>
      <c r="V16" s="9"/>
      <c r="W16" s="25" t="s">
        <v>11</v>
      </c>
      <c r="X16" s="26">
        <f>(Nachtstd_25_1*24)*(Stundenlohn_1*25%)</f>
        <v>0</v>
      </c>
      <c r="Y16" s="208"/>
      <c r="Z16" s="208"/>
      <c r="AA16" s="208"/>
      <c r="AB16" s="54" t="s">
        <v>3</v>
      </c>
      <c r="AC16" s="55">
        <f>Ostersonntag_1+1</f>
        <v>41008</v>
      </c>
      <c r="AD16" s="56">
        <v>125</v>
      </c>
    </row>
    <row r="17" spans="2:30" ht="21" customHeight="1">
      <c r="B17" s="18">
        <f t="shared" si="13"/>
        <v>41003</v>
      </c>
      <c r="C17" s="21"/>
      <c r="D17" s="21"/>
      <c r="E17" s="21"/>
      <c r="F17" s="21"/>
      <c r="G17" s="118">
        <f t="shared" si="6"/>
        <v>0</v>
      </c>
      <c r="H17" s="119">
        <f t="shared" si="14"/>
        <v>0</v>
      </c>
      <c r="I17" s="118">
        <f t="shared" si="7"/>
        <v>0</v>
      </c>
      <c r="J17" s="119">
        <f t="shared" si="8"/>
        <v>0</v>
      </c>
      <c r="K17" s="120">
        <f t="shared" si="9"/>
        <v>0</v>
      </c>
      <c r="L17" s="121">
        <f t="shared" si="10"/>
        <v>0</v>
      </c>
      <c r="M17" s="107"/>
      <c r="N17" s="112">
        <f t="shared" si="11"/>
        <v>0</v>
      </c>
      <c r="O17" s="112">
        <f t="shared" si="0"/>
        <v>0</v>
      </c>
      <c r="P17" s="112">
        <f t="shared" si="1"/>
        <v>0</v>
      </c>
      <c r="Q17" s="112">
        <f t="shared" si="2"/>
        <v>0</v>
      </c>
      <c r="R17" s="112">
        <f t="shared" si="3"/>
        <v>0</v>
      </c>
      <c r="S17" s="112">
        <f t="shared" si="12"/>
        <v>0</v>
      </c>
      <c r="T17" s="112">
        <f t="shared" si="4"/>
        <v>0</v>
      </c>
      <c r="U17" s="112">
        <f t="shared" si="5"/>
        <v>0</v>
      </c>
      <c r="V17" s="9"/>
      <c r="W17" s="25" t="s">
        <v>13</v>
      </c>
      <c r="X17" s="26">
        <f>(Nachtstd_40_1*24)*(Stundenlohn_1*40%)</f>
        <v>0</v>
      </c>
      <c r="Y17" s="208"/>
      <c r="Z17" s="208"/>
      <c r="AA17" s="208"/>
      <c r="AB17" s="54" t="s">
        <v>6</v>
      </c>
      <c r="AC17" s="55">
        <f>DATE(AC12,5,1)</f>
        <v>41030</v>
      </c>
      <c r="AD17" s="56">
        <v>150</v>
      </c>
    </row>
    <row r="18" spans="2:30" ht="21" customHeight="1">
      <c r="B18" s="18">
        <f t="shared" si="13"/>
        <v>41004</v>
      </c>
      <c r="C18" s="21"/>
      <c r="D18" s="21"/>
      <c r="E18" s="21"/>
      <c r="F18" s="21"/>
      <c r="G18" s="118">
        <f t="shared" si="6"/>
        <v>0</v>
      </c>
      <c r="H18" s="119">
        <f t="shared" si="14"/>
        <v>0</v>
      </c>
      <c r="I18" s="118">
        <f t="shared" si="7"/>
        <v>0</v>
      </c>
      <c r="J18" s="119">
        <f t="shared" si="8"/>
        <v>0</v>
      </c>
      <c r="K18" s="120">
        <f t="shared" si="9"/>
        <v>0</v>
      </c>
      <c r="L18" s="121">
        <f t="shared" si="10"/>
        <v>0</v>
      </c>
      <c r="M18" s="107"/>
      <c r="N18" s="112">
        <f t="shared" si="11"/>
        <v>0</v>
      </c>
      <c r="O18" s="112">
        <f t="shared" si="0"/>
        <v>0</v>
      </c>
      <c r="P18" s="112">
        <f t="shared" si="1"/>
        <v>0</v>
      </c>
      <c r="Q18" s="112">
        <f t="shared" si="2"/>
        <v>0</v>
      </c>
      <c r="R18" s="112">
        <f t="shared" si="3"/>
        <v>0</v>
      </c>
      <c r="S18" s="112">
        <f t="shared" si="12"/>
        <v>0</v>
      </c>
      <c r="T18" s="112">
        <f t="shared" si="4"/>
        <v>1</v>
      </c>
      <c r="U18" s="112">
        <f t="shared" si="5"/>
        <v>0</v>
      </c>
      <c r="V18" s="9"/>
      <c r="W18" s="25" t="s">
        <v>14</v>
      </c>
      <c r="X18" s="26">
        <f>(Sonntagsstd_1*24)*(Stundenlohn_1*50%)</f>
        <v>0</v>
      </c>
      <c r="Y18" s="208"/>
      <c r="Z18" s="208"/>
      <c r="AA18" s="208"/>
      <c r="AB18" s="54" t="s">
        <v>7</v>
      </c>
      <c r="AC18" s="55">
        <f>Ostersonntag_1+39</f>
        <v>41046</v>
      </c>
      <c r="AD18" s="56">
        <v>125</v>
      </c>
    </row>
    <row r="19" spans="2:30" ht="21" customHeight="1">
      <c r="B19" s="18">
        <f t="shared" si="13"/>
        <v>41005</v>
      </c>
      <c r="C19" s="21"/>
      <c r="D19" s="21"/>
      <c r="E19" s="21"/>
      <c r="F19" s="21"/>
      <c r="G19" s="118">
        <f t="shared" si="6"/>
        <v>0</v>
      </c>
      <c r="H19" s="119">
        <f t="shared" si="14"/>
        <v>0</v>
      </c>
      <c r="I19" s="118">
        <f t="shared" si="7"/>
        <v>0</v>
      </c>
      <c r="J19" s="119">
        <f t="shared" si="8"/>
        <v>0</v>
      </c>
      <c r="K19" s="120">
        <f t="shared" si="9"/>
        <v>0</v>
      </c>
      <c r="L19" s="121">
        <f t="shared" si="10"/>
        <v>0</v>
      </c>
      <c r="M19" s="107"/>
      <c r="N19" s="112">
        <f t="shared" si="11"/>
        <v>0</v>
      </c>
      <c r="O19" s="112">
        <f t="shared" si="0"/>
        <v>1</v>
      </c>
      <c r="P19" s="112">
        <f t="shared" si="1"/>
        <v>0</v>
      </c>
      <c r="Q19" s="112">
        <f t="shared" si="2"/>
        <v>0</v>
      </c>
      <c r="R19" s="112">
        <f t="shared" si="3"/>
        <v>0</v>
      </c>
      <c r="S19" s="112">
        <f t="shared" si="12"/>
        <v>0</v>
      </c>
      <c r="T19" s="112">
        <f t="shared" si="4"/>
        <v>0</v>
      </c>
      <c r="U19" s="112">
        <f t="shared" si="5"/>
        <v>0</v>
      </c>
      <c r="V19" s="9"/>
      <c r="W19" s="27" t="s">
        <v>15</v>
      </c>
      <c r="X19" s="26">
        <f>(Feiertagsstd_125_1*24)*(Stundenlohn_1*125%)</f>
        <v>0</v>
      </c>
      <c r="Y19" s="208"/>
      <c r="Z19" s="208"/>
      <c r="AA19" s="208"/>
      <c r="AB19" s="54" t="s">
        <v>8</v>
      </c>
      <c r="AC19" s="55">
        <f>Ostersonntag_1+50</f>
        <v>41057</v>
      </c>
      <c r="AD19" s="56">
        <v>125</v>
      </c>
    </row>
    <row r="20" spans="2:30" ht="21" customHeight="1">
      <c r="B20" s="18">
        <f t="shared" si="13"/>
        <v>41006</v>
      </c>
      <c r="C20" s="21"/>
      <c r="D20" s="21"/>
      <c r="E20" s="21"/>
      <c r="F20" s="21"/>
      <c r="G20" s="118">
        <f t="shared" si="6"/>
        <v>0</v>
      </c>
      <c r="H20" s="119">
        <f t="shared" si="14"/>
        <v>0</v>
      </c>
      <c r="I20" s="118">
        <f t="shared" si="7"/>
        <v>0</v>
      </c>
      <c r="J20" s="119">
        <f t="shared" si="8"/>
        <v>0</v>
      </c>
      <c r="K20" s="120">
        <f t="shared" si="9"/>
        <v>0</v>
      </c>
      <c r="L20" s="121">
        <f t="shared" si="10"/>
        <v>0</v>
      </c>
      <c r="M20" s="107"/>
      <c r="N20" s="112">
        <f t="shared" si="11"/>
        <v>0</v>
      </c>
      <c r="O20" s="112">
        <f t="shared" si="0"/>
        <v>0</v>
      </c>
      <c r="P20" s="112">
        <f t="shared" si="1"/>
        <v>0</v>
      </c>
      <c r="Q20" s="112">
        <f t="shared" si="2"/>
        <v>0</v>
      </c>
      <c r="R20" s="112">
        <f t="shared" si="3"/>
        <v>0</v>
      </c>
      <c r="S20" s="112">
        <f t="shared" si="12"/>
        <v>1</v>
      </c>
      <c r="T20" s="112">
        <f t="shared" si="4"/>
        <v>1</v>
      </c>
      <c r="U20" s="112">
        <f t="shared" si="5"/>
        <v>0</v>
      </c>
      <c r="V20" s="9"/>
      <c r="W20" s="28" t="s">
        <v>16</v>
      </c>
      <c r="X20" s="29">
        <f>(Feiertagsstd_150_1*24)*(Stundenlohn_1*150%)</f>
        <v>0</v>
      </c>
      <c r="Y20" s="208"/>
      <c r="Z20" s="208"/>
      <c r="AA20" s="208"/>
      <c r="AB20" s="54" t="s">
        <v>9</v>
      </c>
      <c r="AC20" s="55">
        <f>DATE(AC12,10,3)</f>
        <v>41185</v>
      </c>
      <c r="AD20" s="56">
        <v>125</v>
      </c>
    </row>
    <row r="21" spans="2:30" ht="21" customHeight="1">
      <c r="B21" s="18">
        <f t="shared" si="13"/>
        <v>41007</v>
      </c>
      <c r="C21" s="21"/>
      <c r="D21" s="21"/>
      <c r="E21" s="21"/>
      <c r="F21" s="21"/>
      <c r="G21" s="118">
        <f t="shared" si="6"/>
        <v>0</v>
      </c>
      <c r="H21" s="119">
        <f t="shared" si="14"/>
        <v>0</v>
      </c>
      <c r="I21" s="118">
        <f t="shared" si="7"/>
        <v>0</v>
      </c>
      <c r="J21" s="119">
        <f t="shared" si="8"/>
        <v>0</v>
      </c>
      <c r="K21" s="120">
        <f t="shared" si="9"/>
        <v>0</v>
      </c>
      <c r="L21" s="121">
        <f t="shared" si="10"/>
        <v>0</v>
      </c>
      <c r="M21" s="107"/>
      <c r="N21" s="112">
        <f t="shared" si="11"/>
        <v>1</v>
      </c>
      <c r="O21" s="112">
        <f t="shared" si="0"/>
        <v>1</v>
      </c>
      <c r="P21" s="112">
        <f t="shared" si="1"/>
        <v>0</v>
      </c>
      <c r="Q21" s="112">
        <f t="shared" si="2"/>
        <v>0</v>
      </c>
      <c r="R21" s="112">
        <f t="shared" si="3"/>
        <v>0</v>
      </c>
      <c r="S21" s="112">
        <f t="shared" si="12"/>
        <v>0</v>
      </c>
      <c r="T21" s="112">
        <f t="shared" si="4"/>
        <v>1</v>
      </c>
      <c r="U21" s="112">
        <f t="shared" si="5"/>
        <v>0</v>
      </c>
      <c r="V21" s="9"/>
      <c r="W21" s="30"/>
      <c r="X21" s="31"/>
      <c r="Y21" s="208"/>
      <c r="Z21" s="208"/>
      <c r="AA21" s="208"/>
      <c r="AB21" s="57" t="s">
        <v>34</v>
      </c>
      <c r="AC21" s="66">
        <f>DATE(AC12,12,24)</f>
        <v>41267</v>
      </c>
      <c r="AD21" s="56">
        <v>150</v>
      </c>
    </row>
    <row r="22" spans="2:30" ht="21" customHeight="1">
      <c r="B22" s="18">
        <f t="shared" si="13"/>
        <v>41008</v>
      </c>
      <c r="C22" s="21"/>
      <c r="D22" s="21"/>
      <c r="E22" s="21"/>
      <c r="F22" s="21"/>
      <c r="G22" s="118">
        <f t="shared" si="6"/>
        <v>0</v>
      </c>
      <c r="H22" s="119">
        <f t="shared" si="14"/>
        <v>0</v>
      </c>
      <c r="I22" s="118">
        <f t="shared" si="7"/>
        <v>0</v>
      </c>
      <c r="J22" s="119">
        <f t="shared" si="8"/>
        <v>0</v>
      </c>
      <c r="K22" s="120">
        <f t="shared" si="9"/>
        <v>0</v>
      </c>
      <c r="L22" s="121">
        <f t="shared" si="10"/>
        <v>0</v>
      </c>
      <c r="M22" s="107"/>
      <c r="N22" s="112">
        <f t="shared" si="11"/>
        <v>0</v>
      </c>
      <c r="O22" s="112">
        <f t="shared" si="0"/>
        <v>1</v>
      </c>
      <c r="P22" s="112">
        <f t="shared" si="1"/>
        <v>0</v>
      </c>
      <c r="Q22" s="112">
        <f t="shared" si="2"/>
        <v>0</v>
      </c>
      <c r="R22" s="112">
        <f t="shared" si="3"/>
        <v>0</v>
      </c>
      <c r="S22" s="112">
        <f t="shared" si="12"/>
        <v>0</v>
      </c>
      <c r="T22" s="112">
        <f t="shared" si="4"/>
        <v>0</v>
      </c>
      <c r="U22" s="112">
        <f t="shared" si="5"/>
        <v>0</v>
      </c>
      <c r="V22" s="9"/>
      <c r="W22" s="32"/>
      <c r="X22" s="33"/>
      <c r="Y22" s="208"/>
      <c r="Z22" s="208"/>
      <c r="AA22" s="208"/>
      <c r="AB22" s="54" t="s">
        <v>10</v>
      </c>
      <c r="AC22" s="55">
        <f>DATE(AC12,12,25)</f>
        <v>41268</v>
      </c>
      <c r="AD22" s="56">
        <v>150</v>
      </c>
    </row>
    <row r="23" spans="2:30" ht="21" customHeight="1">
      <c r="B23" s="18">
        <f t="shared" si="13"/>
        <v>41009</v>
      </c>
      <c r="C23" s="21"/>
      <c r="D23" s="21"/>
      <c r="E23" s="21"/>
      <c r="F23" s="21"/>
      <c r="G23" s="118">
        <f t="shared" si="6"/>
        <v>0</v>
      </c>
      <c r="H23" s="119">
        <f t="shared" si="14"/>
        <v>0</v>
      </c>
      <c r="I23" s="118">
        <f t="shared" si="7"/>
        <v>0</v>
      </c>
      <c r="J23" s="119">
        <f t="shared" si="8"/>
        <v>0</v>
      </c>
      <c r="K23" s="120">
        <f t="shared" si="9"/>
        <v>0</v>
      </c>
      <c r="L23" s="121">
        <f t="shared" si="10"/>
        <v>0</v>
      </c>
      <c r="M23" s="107"/>
      <c r="N23" s="112">
        <f t="shared" si="11"/>
        <v>0</v>
      </c>
      <c r="O23" s="112">
        <f t="shared" si="0"/>
        <v>0</v>
      </c>
      <c r="P23" s="112">
        <f t="shared" si="1"/>
        <v>0</v>
      </c>
      <c r="Q23" s="112">
        <f t="shared" si="2"/>
        <v>0</v>
      </c>
      <c r="R23" s="112">
        <f t="shared" si="3"/>
        <v>0</v>
      </c>
      <c r="S23" s="112">
        <f t="shared" si="12"/>
        <v>0</v>
      </c>
      <c r="T23" s="112">
        <f t="shared" si="4"/>
        <v>0</v>
      </c>
      <c r="U23" s="112">
        <f t="shared" si="5"/>
        <v>0</v>
      </c>
      <c r="V23" s="9"/>
      <c r="W23" s="32"/>
      <c r="X23" s="33"/>
      <c r="Y23" s="208"/>
      <c r="Z23" s="208"/>
      <c r="AA23" s="208"/>
      <c r="AB23" s="54" t="s">
        <v>12</v>
      </c>
      <c r="AC23" s="55">
        <f>DATE(AC12,12,26)</f>
        <v>41269</v>
      </c>
      <c r="AD23" s="56">
        <v>150</v>
      </c>
    </row>
    <row r="24" spans="2:30" ht="21" customHeight="1">
      <c r="B24" s="18">
        <f t="shared" si="13"/>
        <v>41010</v>
      </c>
      <c r="C24" s="21"/>
      <c r="D24" s="21"/>
      <c r="E24" s="21"/>
      <c r="F24" s="21"/>
      <c r="G24" s="118">
        <f t="shared" si="6"/>
        <v>0</v>
      </c>
      <c r="H24" s="119">
        <f t="shared" si="14"/>
        <v>0</v>
      </c>
      <c r="I24" s="118">
        <f t="shared" si="7"/>
        <v>0</v>
      </c>
      <c r="J24" s="119">
        <f t="shared" si="8"/>
        <v>0</v>
      </c>
      <c r="K24" s="120">
        <f t="shared" si="9"/>
        <v>0</v>
      </c>
      <c r="L24" s="121">
        <f t="shared" si="10"/>
        <v>0</v>
      </c>
      <c r="M24" s="107"/>
      <c r="N24" s="112">
        <f t="shared" si="11"/>
        <v>0</v>
      </c>
      <c r="O24" s="112">
        <f t="shared" si="0"/>
        <v>0</v>
      </c>
      <c r="P24" s="112">
        <f t="shared" si="1"/>
        <v>0</v>
      </c>
      <c r="Q24" s="112">
        <f t="shared" si="2"/>
        <v>0</v>
      </c>
      <c r="R24" s="112">
        <f t="shared" si="3"/>
        <v>0</v>
      </c>
      <c r="S24" s="112">
        <f t="shared" si="12"/>
        <v>0</v>
      </c>
      <c r="T24" s="112">
        <f t="shared" si="4"/>
        <v>0</v>
      </c>
      <c r="U24" s="112">
        <f t="shared" si="5"/>
        <v>0</v>
      </c>
      <c r="V24" s="9"/>
      <c r="W24" s="32"/>
      <c r="X24" s="33"/>
      <c r="Y24" s="208"/>
      <c r="Z24" s="208"/>
      <c r="AA24" s="208"/>
      <c r="AB24" s="63" t="s">
        <v>35</v>
      </c>
      <c r="AC24" s="84">
        <f>DATE(AC12,12,31)</f>
        <v>41274</v>
      </c>
      <c r="AD24" s="73">
        <v>125</v>
      </c>
    </row>
    <row r="25" spans="2:27" ht="21" customHeight="1">
      <c r="B25" s="18">
        <f t="shared" si="13"/>
        <v>41011</v>
      </c>
      <c r="C25" s="21"/>
      <c r="D25" s="21"/>
      <c r="E25" s="21"/>
      <c r="F25" s="21"/>
      <c r="G25" s="118">
        <f t="shared" si="6"/>
        <v>0</v>
      </c>
      <c r="H25" s="119">
        <f t="shared" si="14"/>
        <v>0</v>
      </c>
      <c r="I25" s="118">
        <f t="shared" si="7"/>
        <v>0</v>
      </c>
      <c r="J25" s="119">
        <f t="shared" si="8"/>
        <v>0</v>
      </c>
      <c r="K25" s="120">
        <f t="shared" si="9"/>
        <v>0</v>
      </c>
      <c r="L25" s="121">
        <f t="shared" si="10"/>
        <v>0</v>
      </c>
      <c r="M25" s="107"/>
      <c r="N25" s="112">
        <f t="shared" si="11"/>
        <v>0</v>
      </c>
      <c r="O25" s="112">
        <f t="shared" si="0"/>
        <v>0</v>
      </c>
      <c r="P25" s="112">
        <f t="shared" si="1"/>
        <v>0</v>
      </c>
      <c r="Q25" s="112">
        <f t="shared" si="2"/>
        <v>0</v>
      </c>
      <c r="R25" s="112">
        <f t="shared" si="3"/>
        <v>0</v>
      </c>
      <c r="S25" s="112">
        <f t="shared" si="12"/>
        <v>0</v>
      </c>
      <c r="T25" s="112">
        <f t="shared" si="4"/>
        <v>0</v>
      </c>
      <c r="U25" s="112">
        <f t="shared" si="5"/>
        <v>0</v>
      </c>
      <c r="V25" s="9"/>
      <c r="W25" s="32"/>
      <c r="X25" s="33"/>
      <c r="Y25" s="208"/>
      <c r="Z25" s="208"/>
      <c r="AA25" s="208"/>
    </row>
    <row r="26" spans="2:30" ht="21" customHeight="1">
      <c r="B26" s="18">
        <f t="shared" si="13"/>
        <v>41012</v>
      </c>
      <c r="C26" s="21"/>
      <c r="D26" s="21"/>
      <c r="E26" s="21"/>
      <c r="F26" s="21"/>
      <c r="G26" s="118">
        <f t="shared" si="6"/>
        <v>0</v>
      </c>
      <c r="H26" s="119">
        <f t="shared" si="14"/>
        <v>0</v>
      </c>
      <c r="I26" s="118">
        <f t="shared" si="7"/>
        <v>0</v>
      </c>
      <c r="J26" s="119">
        <f t="shared" si="8"/>
        <v>0</v>
      </c>
      <c r="K26" s="120">
        <f t="shared" si="9"/>
        <v>0</v>
      </c>
      <c r="L26" s="121">
        <f t="shared" si="10"/>
        <v>0</v>
      </c>
      <c r="M26" s="107"/>
      <c r="N26" s="112">
        <f t="shared" si="11"/>
        <v>0</v>
      </c>
      <c r="O26" s="112">
        <f t="shared" si="0"/>
        <v>0</v>
      </c>
      <c r="P26" s="112">
        <f t="shared" si="1"/>
        <v>0</v>
      </c>
      <c r="Q26" s="112">
        <f t="shared" si="2"/>
        <v>0</v>
      </c>
      <c r="R26" s="112">
        <f t="shared" si="3"/>
        <v>0</v>
      </c>
      <c r="S26" s="112">
        <f t="shared" si="12"/>
        <v>0</v>
      </c>
      <c r="T26" s="112">
        <f t="shared" si="4"/>
        <v>0</v>
      </c>
      <c r="U26" s="112">
        <f t="shared" si="5"/>
        <v>0</v>
      </c>
      <c r="V26" s="9"/>
      <c r="W26" s="32"/>
      <c r="X26" s="33"/>
      <c r="Y26" s="208"/>
      <c r="Z26" s="208"/>
      <c r="AA26" s="208"/>
      <c r="AB26" s="58" t="s">
        <v>43</v>
      </c>
      <c r="AC26" s="59">
        <f>YEAR(Beginndatum_1)</f>
        <v>2012</v>
      </c>
      <c r="AD26" s="60" t="s">
        <v>38</v>
      </c>
    </row>
    <row r="27" spans="2:32" ht="21" customHeight="1">
      <c r="B27" s="18">
        <f t="shared" si="13"/>
        <v>41013</v>
      </c>
      <c r="C27" s="21"/>
      <c r="D27" s="21"/>
      <c r="E27" s="21"/>
      <c r="F27" s="21"/>
      <c r="G27" s="118">
        <f t="shared" si="6"/>
        <v>0</v>
      </c>
      <c r="H27" s="119">
        <f t="shared" si="14"/>
        <v>0</v>
      </c>
      <c r="I27" s="118">
        <f t="shared" si="7"/>
        <v>0</v>
      </c>
      <c r="J27" s="119">
        <f t="shared" si="8"/>
        <v>0</v>
      </c>
      <c r="K27" s="120">
        <f t="shared" si="9"/>
        <v>0</v>
      </c>
      <c r="L27" s="121">
        <f t="shared" si="10"/>
        <v>0</v>
      </c>
      <c r="M27" s="107"/>
      <c r="N27" s="112">
        <f t="shared" si="11"/>
        <v>0</v>
      </c>
      <c r="O27" s="112">
        <f t="shared" si="0"/>
        <v>0</v>
      </c>
      <c r="P27" s="112">
        <f t="shared" si="1"/>
        <v>0</v>
      </c>
      <c r="Q27" s="112">
        <f t="shared" si="2"/>
        <v>0</v>
      </c>
      <c r="R27" s="112">
        <f t="shared" si="3"/>
        <v>0</v>
      </c>
      <c r="S27" s="112">
        <f t="shared" si="12"/>
        <v>1</v>
      </c>
      <c r="T27" s="112">
        <f t="shared" si="4"/>
        <v>0</v>
      </c>
      <c r="U27" s="112">
        <f t="shared" si="5"/>
        <v>0</v>
      </c>
      <c r="V27" s="9"/>
      <c r="W27" s="32"/>
      <c r="X27" s="33"/>
      <c r="Y27" s="208"/>
      <c r="Z27" s="208"/>
      <c r="AA27" s="208"/>
      <c r="AB27" s="176" t="s">
        <v>49</v>
      </c>
      <c r="AC27" s="177"/>
      <c r="AD27" s="178"/>
      <c r="AF27" s="2" t="s">
        <v>48</v>
      </c>
    </row>
    <row r="28" spans="2:30" ht="21" customHeight="1">
      <c r="B28" s="18">
        <f t="shared" si="13"/>
        <v>41014</v>
      </c>
      <c r="C28" s="21"/>
      <c r="D28" s="21"/>
      <c r="E28" s="21"/>
      <c r="F28" s="21"/>
      <c r="G28" s="118">
        <f t="shared" si="6"/>
        <v>0</v>
      </c>
      <c r="H28" s="119">
        <f t="shared" si="14"/>
        <v>0</v>
      </c>
      <c r="I28" s="118">
        <f t="shared" si="7"/>
        <v>0</v>
      </c>
      <c r="J28" s="119">
        <f t="shared" si="8"/>
        <v>0</v>
      </c>
      <c r="K28" s="120">
        <f t="shared" si="9"/>
        <v>0</v>
      </c>
      <c r="L28" s="121">
        <f t="shared" si="10"/>
        <v>0</v>
      </c>
      <c r="M28" s="107"/>
      <c r="N28" s="112">
        <f t="shared" si="11"/>
        <v>1</v>
      </c>
      <c r="O28" s="112">
        <f t="shared" si="0"/>
        <v>0</v>
      </c>
      <c r="P28" s="112">
        <f t="shared" si="1"/>
        <v>0</v>
      </c>
      <c r="Q28" s="112">
        <f t="shared" si="2"/>
        <v>0</v>
      </c>
      <c r="R28" s="112">
        <f t="shared" si="3"/>
        <v>0</v>
      </c>
      <c r="S28" s="112">
        <f t="shared" si="12"/>
        <v>0</v>
      </c>
      <c r="T28" s="112">
        <f t="shared" si="4"/>
        <v>0</v>
      </c>
      <c r="U28" s="112">
        <f t="shared" si="5"/>
        <v>0</v>
      </c>
      <c r="V28" s="9"/>
      <c r="W28" s="32"/>
      <c r="X28" s="33"/>
      <c r="Y28" s="208"/>
      <c r="Z28" s="208"/>
      <c r="AA28" s="208"/>
      <c r="AB28" s="179"/>
      <c r="AC28" s="180"/>
      <c r="AD28" s="181"/>
    </row>
    <row r="29" spans="2:30" ht="21" customHeight="1">
      <c r="B29" s="18">
        <f t="shared" si="13"/>
        <v>41015</v>
      </c>
      <c r="C29" s="21"/>
      <c r="D29" s="21"/>
      <c r="E29" s="21"/>
      <c r="F29" s="21"/>
      <c r="G29" s="118">
        <f t="shared" si="6"/>
        <v>0</v>
      </c>
      <c r="H29" s="119">
        <f t="shared" si="14"/>
        <v>0</v>
      </c>
      <c r="I29" s="118">
        <f t="shared" si="7"/>
        <v>0</v>
      </c>
      <c r="J29" s="119">
        <f t="shared" si="8"/>
        <v>0</v>
      </c>
      <c r="K29" s="120">
        <f t="shared" si="9"/>
        <v>0</v>
      </c>
      <c r="L29" s="121">
        <f t="shared" si="10"/>
        <v>0</v>
      </c>
      <c r="M29" s="107"/>
      <c r="N29" s="112">
        <f t="shared" si="11"/>
        <v>0</v>
      </c>
      <c r="O29" s="112">
        <f t="shared" si="0"/>
        <v>0</v>
      </c>
      <c r="P29" s="112">
        <f t="shared" si="1"/>
        <v>0</v>
      </c>
      <c r="Q29" s="112">
        <f t="shared" si="2"/>
        <v>0</v>
      </c>
      <c r="R29" s="112">
        <f t="shared" si="3"/>
        <v>0</v>
      </c>
      <c r="S29" s="112">
        <f t="shared" si="12"/>
        <v>0</v>
      </c>
      <c r="T29" s="112">
        <f t="shared" si="4"/>
        <v>0</v>
      </c>
      <c r="U29" s="112">
        <f t="shared" si="5"/>
        <v>0</v>
      </c>
      <c r="V29" s="9"/>
      <c r="W29" s="32"/>
      <c r="X29" s="33"/>
      <c r="Y29" s="208"/>
      <c r="Z29" s="208"/>
      <c r="AA29" s="208"/>
      <c r="AB29" s="170" t="s">
        <v>50</v>
      </c>
      <c r="AC29" s="171"/>
      <c r="AD29" s="172"/>
    </row>
    <row r="30" spans="2:30" ht="21" customHeight="1">
      <c r="B30" s="18">
        <f t="shared" si="13"/>
        <v>41016</v>
      </c>
      <c r="C30" s="21"/>
      <c r="D30" s="21"/>
      <c r="E30" s="21"/>
      <c r="F30" s="21"/>
      <c r="G30" s="118">
        <f t="shared" si="6"/>
        <v>0</v>
      </c>
      <c r="H30" s="119">
        <f t="shared" si="14"/>
        <v>0</v>
      </c>
      <c r="I30" s="118">
        <f t="shared" si="7"/>
        <v>0</v>
      </c>
      <c r="J30" s="119">
        <f t="shared" si="8"/>
        <v>0</v>
      </c>
      <c r="K30" s="120">
        <f t="shared" si="9"/>
        <v>0</v>
      </c>
      <c r="L30" s="121">
        <f t="shared" si="10"/>
        <v>0</v>
      </c>
      <c r="M30" s="107"/>
      <c r="N30" s="112">
        <f t="shared" si="11"/>
        <v>0</v>
      </c>
      <c r="O30" s="112">
        <f t="shared" si="0"/>
        <v>0</v>
      </c>
      <c r="P30" s="112">
        <f t="shared" si="1"/>
        <v>0</v>
      </c>
      <c r="Q30" s="112">
        <f t="shared" si="2"/>
        <v>0</v>
      </c>
      <c r="R30" s="112">
        <f t="shared" si="3"/>
        <v>0</v>
      </c>
      <c r="S30" s="112">
        <f t="shared" si="12"/>
        <v>0</v>
      </c>
      <c r="T30" s="112">
        <f t="shared" si="4"/>
        <v>0</v>
      </c>
      <c r="U30" s="112">
        <f t="shared" si="5"/>
        <v>0</v>
      </c>
      <c r="V30" s="9"/>
      <c r="W30" s="32"/>
      <c r="X30" s="33"/>
      <c r="Y30" s="208"/>
      <c r="Z30" s="208"/>
      <c r="AA30" s="208"/>
      <c r="AB30" s="173"/>
      <c r="AC30" s="174"/>
      <c r="AD30" s="175"/>
    </row>
    <row r="31" spans="2:30" ht="21" customHeight="1">
      <c r="B31" s="18">
        <f t="shared" si="13"/>
        <v>41017</v>
      </c>
      <c r="C31" s="21"/>
      <c r="D31" s="21"/>
      <c r="E31" s="21"/>
      <c r="F31" s="21"/>
      <c r="G31" s="118">
        <f t="shared" si="6"/>
        <v>0</v>
      </c>
      <c r="H31" s="119">
        <f t="shared" si="14"/>
        <v>0</v>
      </c>
      <c r="I31" s="118">
        <f t="shared" si="7"/>
        <v>0</v>
      </c>
      <c r="J31" s="119">
        <f t="shared" si="8"/>
        <v>0</v>
      </c>
      <c r="K31" s="120">
        <f t="shared" si="9"/>
        <v>0</v>
      </c>
      <c r="L31" s="121">
        <f t="shared" si="10"/>
        <v>0</v>
      </c>
      <c r="M31" s="107"/>
      <c r="N31" s="112">
        <f t="shared" si="11"/>
        <v>0</v>
      </c>
      <c r="O31" s="112">
        <f t="shared" si="0"/>
        <v>0</v>
      </c>
      <c r="P31" s="112">
        <f t="shared" si="1"/>
        <v>0</v>
      </c>
      <c r="Q31" s="112">
        <f t="shared" si="2"/>
        <v>0</v>
      </c>
      <c r="R31" s="112">
        <f t="shared" si="3"/>
        <v>0</v>
      </c>
      <c r="S31" s="112">
        <f t="shared" si="12"/>
        <v>0</v>
      </c>
      <c r="T31" s="112">
        <f t="shared" si="4"/>
        <v>0</v>
      </c>
      <c r="U31" s="112">
        <f t="shared" si="5"/>
        <v>0</v>
      </c>
      <c r="V31" s="9"/>
      <c r="W31" s="32"/>
      <c r="X31" s="33"/>
      <c r="Y31" s="208"/>
      <c r="Z31" s="208"/>
      <c r="AA31" s="208"/>
      <c r="AB31" s="61" t="s">
        <v>39</v>
      </c>
      <c r="AC31" s="65">
        <f>IF([0]!HL_3_Koenige_1=""," ",[0]!HL_3_Koenige_1)</f>
        <v>40914</v>
      </c>
      <c r="AD31" s="53">
        <v>125</v>
      </c>
    </row>
    <row r="32" spans="2:30" ht="21" customHeight="1">
      <c r="B32" s="18">
        <f t="shared" si="13"/>
        <v>41018</v>
      </c>
      <c r="C32" s="21"/>
      <c r="D32" s="21"/>
      <c r="E32" s="21"/>
      <c r="F32" s="21"/>
      <c r="G32" s="118">
        <f t="shared" si="6"/>
        <v>0</v>
      </c>
      <c r="H32" s="119">
        <f t="shared" si="14"/>
        <v>0</v>
      </c>
      <c r="I32" s="118">
        <f t="shared" si="7"/>
        <v>0</v>
      </c>
      <c r="J32" s="119">
        <f t="shared" si="8"/>
        <v>0</v>
      </c>
      <c r="K32" s="120">
        <f t="shared" si="9"/>
        <v>0</v>
      </c>
      <c r="L32" s="121">
        <f t="shared" si="10"/>
        <v>0</v>
      </c>
      <c r="M32" s="107"/>
      <c r="N32" s="112">
        <f t="shared" si="11"/>
        <v>0</v>
      </c>
      <c r="O32" s="112">
        <f t="shared" si="0"/>
        <v>0</v>
      </c>
      <c r="P32" s="112">
        <f t="shared" si="1"/>
        <v>0</v>
      </c>
      <c r="Q32" s="112">
        <f t="shared" si="2"/>
        <v>0</v>
      </c>
      <c r="R32" s="112">
        <f t="shared" si="3"/>
        <v>0</v>
      </c>
      <c r="S32" s="112">
        <f t="shared" si="12"/>
        <v>0</v>
      </c>
      <c r="T32" s="112">
        <f t="shared" si="4"/>
        <v>0</v>
      </c>
      <c r="U32" s="112">
        <f t="shared" si="5"/>
        <v>0</v>
      </c>
      <c r="V32" s="9"/>
      <c r="W32" s="32"/>
      <c r="X32" s="33"/>
      <c r="Y32" s="208"/>
      <c r="Z32" s="208"/>
      <c r="AA32" s="208"/>
      <c r="AB32" s="57" t="s">
        <v>40</v>
      </c>
      <c r="AC32" s="66">
        <f>IF([0]!Fronleichnam_1=""," ",[0]!Fronleichnam_1)</f>
        <v>41067</v>
      </c>
      <c r="AD32" s="56">
        <v>125</v>
      </c>
    </row>
    <row r="33" spans="2:30" ht="21" customHeight="1">
      <c r="B33" s="18">
        <f t="shared" si="13"/>
        <v>41019</v>
      </c>
      <c r="C33" s="21"/>
      <c r="D33" s="21"/>
      <c r="E33" s="21"/>
      <c r="F33" s="21"/>
      <c r="G33" s="118">
        <f t="shared" si="6"/>
        <v>0</v>
      </c>
      <c r="H33" s="119">
        <f t="shared" si="14"/>
        <v>0</v>
      </c>
      <c r="I33" s="118">
        <f t="shared" si="7"/>
        <v>0</v>
      </c>
      <c r="J33" s="119">
        <f t="shared" si="8"/>
        <v>0</v>
      </c>
      <c r="K33" s="120">
        <f t="shared" si="9"/>
        <v>0</v>
      </c>
      <c r="L33" s="121">
        <f t="shared" si="10"/>
        <v>0</v>
      </c>
      <c r="M33" s="107"/>
      <c r="N33" s="112">
        <f t="shared" si="11"/>
        <v>0</v>
      </c>
      <c r="O33" s="112">
        <f t="shared" si="0"/>
        <v>0</v>
      </c>
      <c r="P33" s="112">
        <f t="shared" si="1"/>
        <v>0</v>
      </c>
      <c r="Q33" s="112">
        <f t="shared" si="2"/>
        <v>0</v>
      </c>
      <c r="R33" s="112">
        <f t="shared" si="3"/>
        <v>0</v>
      </c>
      <c r="S33" s="112">
        <f t="shared" si="12"/>
        <v>0</v>
      </c>
      <c r="T33" s="112">
        <f t="shared" si="4"/>
        <v>0</v>
      </c>
      <c r="U33" s="112">
        <f t="shared" si="5"/>
        <v>0</v>
      </c>
      <c r="V33" s="9"/>
      <c r="W33" s="32"/>
      <c r="X33" s="33"/>
      <c r="Y33" s="208"/>
      <c r="Z33" s="208"/>
      <c r="AA33" s="208"/>
      <c r="AB33" s="57" t="s">
        <v>46</v>
      </c>
      <c r="AC33" s="66">
        <f>IF([0]!Friedensfest_1=""," ",[0]!Friedensfest_1)</f>
        <v>41129</v>
      </c>
      <c r="AD33" s="56">
        <v>125</v>
      </c>
    </row>
    <row r="34" spans="2:30" ht="21" customHeight="1">
      <c r="B34" s="18">
        <f t="shared" si="13"/>
        <v>41020</v>
      </c>
      <c r="C34" s="21"/>
      <c r="D34" s="21"/>
      <c r="E34" s="21"/>
      <c r="F34" s="21"/>
      <c r="G34" s="118">
        <f t="shared" si="6"/>
        <v>0</v>
      </c>
      <c r="H34" s="119">
        <f t="shared" si="14"/>
        <v>0</v>
      </c>
      <c r="I34" s="118">
        <f t="shared" si="7"/>
        <v>0</v>
      </c>
      <c r="J34" s="119">
        <f t="shared" si="8"/>
        <v>0</v>
      </c>
      <c r="K34" s="120">
        <f t="shared" si="9"/>
        <v>0</v>
      </c>
      <c r="L34" s="121">
        <f t="shared" si="10"/>
        <v>0</v>
      </c>
      <c r="M34" s="107"/>
      <c r="N34" s="112">
        <f t="shared" si="11"/>
        <v>0</v>
      </c>
      <c r="O34" s="112">
        <f t="shared" si="0"/>
        <v>0</v>
      </c>
      <c r="P34" s="112">
        <f t="shared" si="1"/>
        <v>0</v>
      </c>
      <c r="Q34" s="112">
        <f t="shared" si="2"/>
        <v>0</v>
      </c>
      <c r="R34" s="112">
        <f t="shared" si="3"/>
        <v>0</v>
      </c>
      <c r="S34" s="112">
        <f t="shared" si="12"/>
        <v>1</v>
      </c>
      <c r="T34" s="112">
        <f t="shared" si="4"/>
        <v>0</v>
      </c>
      <c r="U34" s="112">
        <f t="shared" si="5"/>
        <v>0</v>
      </c>
      <c r="V34" s="9"/>
      <c r="W34" s="32"/>
      <c r="X34" s="33"/>
      <c r="Y34" s="208"/>
      <c r="Z34" s="208"/>
      <c r="AA34" s="208"/>
      <c r="AB34" s="57" t="s">
        <v>41</v>
      </c>
      <c r="AC34" s="66">
        <f>IF([0]!Maria_Himmelfahrt_1=""," ",[0]!Maria_Himmelfahrt_1)</f>
        <v>41136</v>
      </c>
      <c r="AD34" s="56">
        <v>125</v>
      </c>
    </row>
    <row r="35" spans="2:30" ht="21" customHeight="1">
      <c r="B35" s="18">
        <f t="shared" si="13"/>
        <v>41021</v>
      </c>
      <c r="C35" s="21"/>
      <c r="D35" s="21"/>
      <c r="E35" s="21"/>
      <c r="F35" s="21"/>
      <c r="G35" s="118">
        <f t="shared" si="6"/>
        <v>0</v>
      </c>
      <c r="H35" s="119">
        <f t="shared" si="14"/>
        <v>0</v>
      </c>
      <c r="I35" s="118">
        <f t="shared" si="7"/>
        <v>0</v>
      </c>
      <c r="J35" s="119">
        <f t="shared" si="8"/>
        <v>0</v>
      </c>
      <c r="K35" s="120">
        <f t="shared" si="9"/>
        <v>0</v>
      </c>
      <c r="L35" s="121">
        <f t="shared" si="10"/>
        <v>0</v>
      </c>
      <c r="M35" s="107"/>
      <c r="N35" s="112">
        <f t="shared" si="11"/>
        <v>1</v>
      </c>
      <c r="O35" s="112">
        <f t="shared" si="0"/>
        <v>0</v>
      </c>
      <c r="P35" s="112">
        <f t="shared" si="1"/>
        <v>0</v>
      </c>
      <c r="Q35" s="112">
        <f t="shared" si="2"/>
        <v>0</v>
      </c>
      <c r="R35" s="112">
        <f t="shared" si="3"/>
        <v>0</v>
      </c>
      <c r="S35" s="112">
        <f t="shared" si="12"/>
        <v>0</v>
      </c>
      <c r="T35" s="112">
        <f t="shared" si="4"/>
        <v>0</v>
      </c>
      <c r="U35" s="112">
        <f t="shared" si="5"/>
        <v>0</v>
      </c>
      <c r="V35" s="9"/>
      <c r="W35" s="32"/>
      <c r="X35" s="33"/>
      <c r="Y35" s="208"/>
      <c r="Z35" s="208"/>
      <c r="AA35" s="208"/>
      <c r="AB35" s="57" t="s">
        <v>45</v>
      </c>
      <c r="AC35" s="67">
        <f>IF([0]!Refomationstag_1=""," ",[0]!Refomationstag_1)</f>
        <v>41213</v>
      </c>
      <c r="AD35" s="62">
        <v>125</v>
      </c>
    </row>
    <row r="36" spans="2:30" ht="21" customHeight="1">
      <c r="B36" s="18">
        <f t="shared" si="13"/>
        <v>41022</v>
      </c>
      <c r="C36" s="21"/>
      <c r="D36" s="21"/>
      <c r="E36" s="21"/>
      <c r="F36" s="21"/>
      <c r="G36" s="118">
        <f t="shared" si="6"/>
        <v>0</v>
      </c>
      <c r="H36" s="119">
        <f t="shared" si="14"/>
        <v>0</v>
      </c>
      <c r="I36" s="118">
        <f t="shared" si="7"/>
        <v>0</v>
      </c>
      <c r="J36" s="119">
        <f t="shared" si="8"/>
        <v>0</v>
      </c>
      <c r="K36" s="120">
        <f t="shared" si="9"/>
        <v>0</v>
      </c>
      <c r="L36" s="121">
        <f t="shared" si="10"/>
        <v>0</v>
      </c>
      <c r="M36" s="107"/>
      <c r="N36" s="112">
        <f t="shared" si="11"/>
        <v>0</v>
      </c>
      <c r="O36" s="112">
        <f t="shared" si="0"/>
        <v>0</v>
      </c>
      <c r="P36" s="112">
        <f t="shared" si="1"/>
        <v>0</v>
      </c>
      <c r="Q36" s="112">
        <f t="shared" si="2"/>
        <v>0</v>
      </c>
      <c r="R36" s="112">
        <f t="shared" si="3"/>
        <v>0</v>
      </c>
      <c r="S36" s="112">
        <f t="shared" si="12"/>
        <v>0</v>
      </c>
      <c r="T36" s="112">
        <f t="shared" si="4"/>
        <v>0</v>
      </c>
      <c r="U36" s="112">
        <f t="shared" si="5"/>
        <v>0</v>
      </c>
      <c r="V36" s="9"/>
      <c r="W36" s="49"/>
      <c r="X36" s="33"/>
      <c r="Y36" s="208"/>
      <c r="Z36" s="208"/>
      <c r="AA36" s="208"/>
      <c r="AB36" s="57" t="s">
        <v>42</v>
      </c>
      <c r="AC36" s="66">
        <f>IF([0]!Allerheiligen_1=""," ",[0]!Allerheiligen_1)</f>
        <v>41214</v>
      </c>
      <c r="AD36" s="56">
        <v>125</v>
      </c>
    </row>
    <row r="37" spans="2:30" ht="21" customHeight="1">
      <c r="B37" s="18">
        <f t="shared" si="13"/>
        <v>41023</v>
      </c>
      <c r="C37" s="21"/>
      <c r="D37" s="21"/>
      <c r="E37" s="21"/>
      <c r="F37" s="21"/>
      <c r="G37" s="118">
        <f t="shared" si="6"/>
        <v>0</v>
      </c>
      <c r="H37" s="119">
        <f t="shared" si="14"/>
        <v>0</v>
      </c>
      <c r="I37" s="118">
        <f t="shared" si="7"/>
        <v>0</v>
      </c>
      <c r="J37" s="119">
        <f t="shared" si="8"/>
        <v>0</v>
      </c>
      <c r="K37" s="120">
        <f t="shared" si="9"/>
        <v>0</v>
      </c>
      <c r="L37" s="121">
        <f t="shared" si="10"/>
        <v>0</v>
      </c>
      <c r="M37" s="107"/>
      <c r="N37" s="112">
        <f t="shared" si="11"/>
        <v>0</v>
      </c>
      <c r="O37" s="112">
        <f t="shared" si="0"/>
        <v>0</v>
      </c>
      <c r="P37" s="112">
        <f t="shared" si="1"/>
        <v>0</v>
      </c>
      <c r="Q37" s="112">
        <f t="shared" si="2"/>
        <v>0</v>
      </c>
      <c r="R37" s="112">
        <f t="shared" si="3"/>
        <v>0</v>
      </c>
      <c r="S37" s="112">
        <f t="shared" si="12"/>
        <v>0</v>
      </c>
      <c r="T37" s="112">
        <f t="shared" si="4"/>
        <v>0</v>
      </c>
      <c r="U37" s="112">
        <f t="shared" si="5"/>
        <v>0</v>
      </c>
      <c r="V37" s="9"/>
      <c r="W37" s="49"/>
      <c r="X37" s="50"/>
      <c r="Y37" s="208"/>
      <c r="Z37" s="208"/>
      <c r="AA37" s="208"/>
      <c r="AB37" s="63" t="s">
        <v>47</v>
      </c>
      <c r="AC37" s="68">
        <f>IF([0]!Buss_Bettag_1=""," ",[0]!Buss_Bettag_1)</f>
        <v>41234</v>
      </c>
      <c r="AD37" s="64">
        <v>125</v>
      </c>
    </row>
    <row r="38" spans="2:31" ht="21" customHeight="1">
      <c r="B38" s="18">
        <f t="shared" si="13"/>
        <v>41024</v>
      </c>
      <c r="C38" s="21"/>
      <c r="D38" s="21"/>
      <c r="E38" s="21"/>
      <c r="F38" s="21"/>
      <c r="G38" s="118">
        <f t="shared" si="6"/>
        <v>0</v>
      </c>
      <c r="H38" s="119">
        <f t="shared" si="14"/>
        <v>0</v>
      </c>
      <c r="I38" s="118">
        <f t="shared" si="7"/>
        <v>0</v>
      </c>
      <c r="J38" s="119">
        <f t="shared" si="8"/>
        <v>0</v>
      </c>
      <c r="K38" s="120">
        <f t="shared" si="9"/>
        <v>0</v>
      </c>
      <c r="L38" s="121">
        <f t="shared" si="10"/>
        <v>0</v>
      </c>
      <c r="M38" s="107"/>
      <c r="N38" s="112">
        <f t="shared" si="11"/>
        <v>0</v>
      </c>
      <c r="O38" s="112">
        <f t="shared" si="0"/>
        <v>0</v>
      </c>
      <c r="P38" s="112">
        <f t="shared" si="1"/>
        <v>0</v>
      </c>
      <c r="Q38" s="112">
        <f t="shared" si="2"/>
        <v>0</v>
      </c>
      <c r="R38" s="112">
        <f t="shared" si="3"/>
        <v>0</v>
      </c>
      <c r="S38" s="112">
        <f t="shared" si="12"/>
        <v>0</v>
      </c>
      <c r="T38" s="112">
        <f t="shared" si="4"/>
        <v>0</v>
      </c>
      <c r="U38" s="112">
        <f t="shared" si="5"/>
        <v>0</v>
      </c>
      <c r="V38" s="9"/>
      <c r="W38" s="49"/>
      <c r="X38" s="33"/>
      <c r="Y38" s="208"/>
      <c r="Z38" s="208"/>
      <c r="AA38" s="208"/>
      <c r="AB38" s="74" t="s">
        <v>2</v>
      </c>
      <c r="AC38" s="75">
        <f>IF([0]!Ostersonntag_1=""," ",[0]!Ostersonntag_1)</f>
        <v>41007</v>
      </c>
      <c r="AD38" s="76">
        <v>125</v>
      </c>
      <c r="AE38" s="79"/>
    </row>
    <row r="39" spans="2:30" ht="21" customHeight="1">
      <c r="B39" s="18">
        <f t="shared" si="13"/>
        <v>41025</v>
      </c>
      <c r="C39" s="21"/>
      <c r="D39" s="21"/>
      <c r="E39" s="21"/>
      <c r="F39" s="21"/>
      <c r="G39" s="118">
        <f t="shared" si="6"/>
        <v>0</v>
      </c>
      <c r="H39" s="119">
        <f t="shared" si="14"/>
        <v>0</v>
      </c>
      <c r="I39" s="118">
        <f t="shared" si="7"/>
        <v>0</v>
      </c>
      <c r="J39" s="119">
        <f t="shared" si="8"/>
        <v>0</v>
      </c>
      <c r="K39" s="120">
        <f t="shared" si="9"/>
        <v>0</v>
      </c>
      <c r="L39" s="121">
        <f t="shared" si="10"/>
        <v>0</v>
      </c>
      <c r="M39" s="107"/>
      <c r="N39" s="112">
        <f t="shared" si="11"/>
        <v>0</v>
      </c>
      <c r="O39" s="112">
        <f t="shared" si="0"/>
        <v>0</v>
      </c>
      <c r="P39" s="112">
        <f t="shared" si="1"/>
        <v>0</v>
      </c>
      <c r="Q39" s="112">
        <f t="shared" si="2"/>
        <v>0</v>
      </c>
      <c r="R39" s="112">
        <f t="shared" si="3"/>
        <v>0</v>
      </c>
      <c r="S39" s="112">
        <f t="shared" si="12"/>
        <v>0</v>
      </c>
      <c r="T39" s="112">
        <f t="shared" si="4"/>
        <v>0</v>
      </c>
      <c r="U39" s="112">
        <f t="shared" si="5"/>
        <v>0</v>
      </c>
      <c r="V39" s="9"/>
      <c r="W39" s="32"/>
      <c r="X39" s="33"/>
      <c r="Y39" s="208"/>
      <c r="Z39" s="208"/>
      <c r="AA39" s="208"/>
      <c r="AB39" s="77" t="s">
        <v>51</v>
      </c>
      <c r="AC39" s="78">
        <f>IF([0]!Pfingstsonntag_1=""," ",[0]!Pfingstsonntag_1)</f>
        <v>41056</v>
      </c>
      <c r="AD39" s="76">
        <v>125</v>
      </c>
    </row>
    <row r="40" spans="2:30" ht="21" customHeight="1">
      <c r="B40" s="18">
        <f t="shared" si="13"/>
        <v>41026</v>
      </c>
      <c r="C40" s="21"/>
      <c r="D40" s="21"/>
      <c r="E40" s="21"/>
      <c r="F40" s="21"/>
      <c r="G40" s="118">
        <f t="shared" si="6"/>
        <v>0</v>
      </c>
      <c r="H40" s="119">
        <f t="shared" si="14"/>
        <v>0</v>
      </c>
      <c r="I40" s="118">
        <f t="shared" si="7"/>
        <v>0</v>
      </c>
      <c r="J40" s="119">
        <f t="shared" si="8"/>
        <v>0</v>
      </c>
      <c r="K40" s="120">
        <f t="shared" si="9"/>
        <v>0</v>
      </c>
      <c r="L40" s="121">
        <f t="shared" si="10"/>
        <v>0</v>
      </c>
      <c r="M40" s="107"/>
      <c r="N40" s="112">
        <f t="shared" si="11"/>
        <v>0</v>
      </c>
      <c r="O40" s="112">
        <f t="shared" si="0"/>
        <v>0</v>
      </c>
      <c r="P40" s="112">
        <f t="shared" si="1"/>
        <v>0</v>
      </c>
      <c r="Q40" s="112">
        <f t="shared" si="2"/>
        <v>0</v>
      </c>
      <c r="R40" s="112">
        <f t="shared" si="3"/>
        <v>0</v>
      </c>
      <c r="S40" s="112">
        <f t="shared" si="12"/>
        <v>0</v>
      </c>
      <c r="T40" s="112">
        <f t="shared" si="4"/>
        <v>0</v>
      </c>
      <c r="U40" s="112">
        <f t="shared" si="5"/>
        <v>0</v>
      </c>
      <c r="V40" s="9"/>
      <c r="W40" s="32"/>
      <c r="X40" s="33"/>
      <c r="Y40" s="208"/>
      <c r="Z40" s="208"/>
      <c r="AA40" s="208"/>
      <c r="AB40" s="80"/>
      <c r="AC40" s="79"/>
      <c r="AD40" s="79"/>
    </row>
    <row r="41" spans="2:30" ht="21" customHeight="1">
      <c r="B41" s="18">
        <f t="shared" si="13"/>
        <v>41027</v>
      </c>
      <c r="C41" s="21"/>
      <c r="D41" s="21"/>
      <c r="E41" s="21"/>
      <c r="F41" s="21"/>
      <c r="G41" s="118">
        <f t="shared" si="6"/>
        <v>0</v>
      </c>
      <c r="H41" s="119">
        <f t="shared" si="14"/>
        <v>0</v>
      </c>
      <c r="I41" s="118">
        <f t="shared" si="7"/>
        <v>0</v>
      </c>
      <c r="J41" s="119">
        <f t="shared" si="8"/>
        <v>0</v>
      </c>
      <c r="K41" s="120">
        <f t="shared" si="9"/>
        <v>0</v>
      </c>
      <c r="L41" s="121">
        <f t="shared" si="10"/>
        <v>0</v>
      </c>
      <c r="M41" s="107"/>
      <c r="N41" s="112">
        <f t="shared" si="11"/>
        <v>0</v>
      </c>
      <c r="O41" s="112">
        <f t="shared" si="0"/>
        <v>0</v>
      </c>
      <c r="P41" s="112">
        <f t="shared" si="1"/>
        <v>0</v>
      </c>
      <c r="Q41" s="112">
        <f t="shared" si="2"/>
        <v>0</v>
      </c>
      <c r="R41" s="112">
        <f t="shared" si="3"/>
        <v>0</v>
      </c>
      <c r="S41" s="112">
        <f t="shared" si="12"/>
        <v>1</v>
      </c>
      <c r="T41" s="112">
        <f t="shared" si="4"/>
        <v>0</v>
      </c>
      <c r="U41" s="112">
        <f t="shared" si="5"/>
        <v>0</v>
      </c>
      <c r="V41" s="9"/>
      <c r="W41" s="32"/>
      <c r="X41" s="33"/>
      <c r="Y41" s="208"/>
      <c r="Z41" s="208"/>
      <c r="AA41" s="208"/>
      <c r="AB41" s="79"/>
      <c r="AC41" s="79"/>
      <c r="AD41" s="79"/>
    </row>
    <row r="42" spans="2:30" ht="21" customHeight="1">
      <c r="B42" s="18">
        <f t="shared" si="13"/>
        <v>41028</v>
      </c>
      <c r="C42" s="21"/>
      <c r="D42" s="21"/>
      <c r="E42" s="21"/>
      <c r="F42" s="21"/>
      <c r="G42" s="118">
        <f t="shared" si="6"/>
        <v>0</v>
      </c>
      <c r="H42" s="119">
        <f t="shared" si="14"/>
        <v>0</v>
      </c>
      <c r="I42" s="118">
        <f t="shared" si="7"/>
        <v>0</v>
      </c>
      <c r="J42" s="119">
        <f t="shared" si="8"/>
        <v>0</v>
      </c>
      <c r="K42" s="120">
        <f t="shared" si="9"/>
        <v>0</v>
      </c>
      <c r="L42" s="121">
        <f t="shared" si="10"/>
        <v>0</v>
      </c>
      <c r="M42" s="107"/>
      <c r="N42" s="112">
        <f t="shared" si="11"/>
        <v>1</v>
      </c>
      <c r="O42" s="112">
        <f t="shared" si="0"/>
        <v>0</v>
      </c>
      <c r="P42" s="112">
        <f t="shared" si="1"/>
        <v>0</v>
      </c>
      <c r="Q42" s="112">
        <f t="shared" si="2"/>
        <v>0</v>
      </c>
      <c r="R42" s="112">
        <f t="shared" si="3"/>
        <v>0</v>
      </c>
      <c r="S42" s="112">
        <f t="shared" si="12"/>
        <v>0</v>
      </c>
      <c r="T42" s="112">
        <f t="shared" si="4"/>
        <v>0</v>
      </c>
      <c r="U42" s="112">
        <f t="shared" si="5"/>
        <v>0</v>
      </c>
      <c r="V42" s="9"/>
      <c r="W42" s="32"/>
      <c r="X42" s="33"/>
      <c r="Y42" s="208"/>
      <c r="Z42" s="208"/>
      <c r="AA42" s="208"/>
      <c r="AB42" s="79"/>
      <c r="AC42" s="79"/>
      <c r="AD42" s="79"/>
    </row>
    <row r="43" spans="2:30" ht="21" customHeight="1">
      <c r="B43" s="18">
        <f t="shared" si="13"/>
        <v>41029</v>
      </c>
      <c r="C43" s="21"/>
      <c r="D43" s="21"/>
      <c r="E43" s="21"/>
      <c r="F43" s="21"/>
      <c r="G43" s="118">
        <f t="shared" si="6"/>
        <v>0</v>
      </c>
      <c r="H43" s="119">
        <f t="shared" si="14"/>
        <v>0</v>
      </c>
      <c r="I43" s="118">
        <f t="shared" si="7"/>
        <v>0</v>
      </c>
      <c r="J43" s="119">
        <f t="shared" si="8"/>
        <v>0</v>
      </c>
      <c r="K43" s="120">
        <f t="shared" si="9"/>
        <v>0</v>
      </c>
      <c r="L43" s="121">
        <f t="shared" si="10"/>
        <v>0</v>
      </c>
      <c r="M43" s="107"/>
      <c r="N43" s="112">
        <f t="shared" si="11"/>
        <v>0</v>
      </c>
      <c r="O43" s="112">
        <f t="shared" si="0"/>
        <v>0</v>
      </c>
      <c r="P43" s="112">
        <f t="shared" si="1"/>
        <v>0</v>
      </c>
      <c r="Q43" s="112">
        <f t="shared" si="2"/>
        <v>0</v>
      </c>
      <c r="R43" s="112">
        <f t="shared" si="3"/>
        <v>0</v>
      </c>
      <c r="S43" s="112">
        <f t="shared" si="12"/>
        <v>0</v>
      </c>
      <c r="T43" s="112">
        <f t="shared" si="4"/>
        <v>0</v>
      </c>
      <c r="U43" s="112">
        <f t="shared" si="5"/>
        <v>1</v>
      </c>
      <c r="V43" s="9"/>
      <c r="W43" s="32"/>
      <c r="X43" s="33"/>
      <c r="Y43" s="208"/>
      <c r="Z43" s="208"/>
      <c r="AA43" s="208"/>
      <c r="AB43" s="79"/>
      <c r="AC43" s="79"/>
      <c r="AD43" s="79"/>
    </row>
    <row r="44" spans="2:30" ht="21" customHeight="1">
      <c r="B44" s="19">
        <f t="shared" si="13"/>
      </c>
      <c r="C44" s="96"/>
      <c r="D44" s="96"/>
      <c r="E44" s="96"/>
      <c r="F44" s="96"/>
      <c r="G44" s="102">
        <f t="shared" si="6"/>
      </c>
      <c r="H44" s="93">
        <f t="shared" si="14"/>
      </c>
      <c r="I44" s="102">
        <f t="shared" si="7"/>
      </c>
      <c r="J44" s="93">
        <f t="shared" si="8"/>
      </c>
      <c r="K44" s="103">
        <f t="shared" si="9"/>
      </c>
      <c r="L44" s="94">
        <f t="shared" si="10"/>
      </c>
      <c r="M44" s="107"/>
      <c r="N44" s="112">
        <f t="shared" si="11"/>
        <v>0</v>
      </c>
      <c r="O44" s="112">
        <f t="shared" si="0"/>
        <v>0</v>
      </c>
      <c r="P44" s="112">
        <f t="shared" si="1"/>
        <v>0</v>
      </c>
      <c r="Q44" s="112">
        <f t="shared" si="2"/>
        <v>0</v>
      </c>
      <c r="R44" s="112">
        <f t="shared" si="3"/>
        <v>0</v>
      </c>
      <c r="S44" s="112">
        <f t="shared" si="12"/>
        <v>0</v>
      </c>
      <c r="T44" s="112">
        <f t="shared" si="4"/>
        <v>0</v>
      </c>
      <c r="U44" s="112">
        <f t="shared" si="5"/>
        <v>0</v>
      </c>
      <c r="V44" s="9"/>
      <c r="W44" s="34"/>
      <c r="X44" s="35"/>
      <c r="Y44" s="208"/>
      <c r="Z44" s="208"/>
      <c r="AA44" s="208"/>
      <c r="AB44" s="79"/>
      <c r="AC44" s="79"/>
      <c r="AD44" s="79"/>
    </row>
    <row r="45" spans="2:27" ht="21" customHeight="1">
      <c r="B45" s="43" t="s">
        <v>33</v>
      </c>
      <c r="C45" s="44"/>
      <c r="D45" s="44"/>
      <c r="E45" s="44"/>
      <c r="F45" s="44"/>
      <c r="G45" s="85">
        <f aca="true" t="shared" si="15" ref="G45:L45">SUM(G14:G44)</f>
        <v>0</v>
      </c>
      <c r="H45" s="45">
        <f t="shared" si="15"/>
        <v>0</v>
      </c>
      <c r="I45" s="85">
        <f t="shared" si="15"/>
        <v>0</v>
      </c>
      <c r="J45" s="45">
        <f t="shared" si="15"/>
        <v>0</v>
      </c>
      <c r="K45" s="85">
        <f t="shared" si="15"/>
        <v>0</v>
      </c>
      <c r="L45" s="122">
        <f t="shared" si="15"/>
        <v>0</v>
      </c>
      <c r="M45" s="108"/>
      <c r="N45" s="108"/>
      <c r="O45" s="108"/>
      <c r="P45" s="108"/>
      <c r="Q45" s="108"/>
      <c r="R45" s="108"/>
      <c r="S45" s="108"/>
      <c r="T45" s="108"/>
      <c r="U45" s="108"/>
      <c r="V45" s="11"/>
      <c r="W45" s="41" t="s">
        <v>32</v>
      </c>
      <c r="X45" s="42">
        <f>SUM(X14:X44)</f>
        <v>0</v>
      </c>
      <c r="Y45" s="208"/>
      <c r="Z45" s="208"/>
      <c r="AA45" s="208"/>
    </row>
    <row r="46" spans="2:27" ht="12" customHeight="1">
      <c r="B46" s="12"/>
      <c r="C46" s="13"/>
      <c r="D46" s="13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9"/>
      <c r="W46" s="15"/>
      <c r="X46" s="10"/>
      <c r="Y46" s="8"/>
      <c r="Z46" s="8"/>
      <c r="AA46" s="8"/>
    </row>
    <row r="47" spans="2:27" ht="12.7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</row>
    <row r="48" spans="2:27" ht="12.7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</row>
    <row r="49" spans="2:27" ht="12.7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</row>
    <row r="50" spans="2:27" ht="12.7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</row>
    <row r="51" spans="2:27" ht="12.7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</row>
    <row r="52" spans="2:27" ht="12.7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</row>
    <row r="53" spans="2:27" ht="12.7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</row>
    <row r="54" spans="2:27" ht="12.7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</row>
    <row r="55" spans="2:27" ht="12.7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</row>
  </sheetData>
  <sheetProtection password="C4B6" sheet="1" objects="1" scenarios="1"/>
  <mergeCells count="31">
    <mergeCell ref="B1:X1"/>
    <mergeCell ref="B2:X2"/>
    <mergeCell ref="B3:X3"/>
    <mergeCell ref="Y3:AA45"/>
    <mergeCell ref="B4:X4"/>
    <mergeCell ref="B5:C5"/>
    <mergeCell ref="D5:K5"/>
    <mergeCell ref="L5:X10"/>
    <mergeCell ref="B6:C6"/>
    <mergeCell ref="D6:K6"/>
    <mergeCell ref="B7:C7"/>
    <mergeCell ref="D7:K7"/>
    <mergeCell ref="B8:C8"/>
    <mergeCell ref="D8:K8"/>
    <mergeCell ref="B9:K9"/>
    <mergeCell ref="B10:C10"/>
    <mergeCell ref="D10:G10"/>
    <mergeCell ref="H10:I10"/>
    <mergeCell ref="J10:K10"/>
    <mergeCell ref="B11:X11"/>
    <mergeCell ref="B12:B13"/>
    <mergeCell ref="C12:D12"/>
    <mergeCell ref="E12:F12"/>
    <mergeCell ref="W12:X13"/>
    <mergeCell ref="AB12:AB13"/>
    <mergeCell ref="AC12:AC13"/>
    <mergeCell ref="AD12:AD13"/>
    <mergeCell ref="W14:X14"/>
    <mergeCell ref="AB27:AD28"/>
    <mergeCell ref="AB29:AD30"/>
    <mergeCell ref="B47:AA55"/>
  </mergeCells>
  <conditionalFormatting sqref="B14:B44">
    <cfRule type="expression" priority="6" dxfId="12" stopIfTrue="1">
      <formula>OR(WEEKDAY(B14)=7,WEEKDAY(B14)=1)</formula>
    </cfRule>
  </conditionalFormatting>
  <conditionalFormatting sqref="C14:C44">
    <cfRule type="expression" priority="7" dxfId="0" stopIfTrue="1">
      <formula>OR(WEEKDAY(B14)=7,WEEKDAY(B14)=1)</formula>
    </cfRule>
  </conditionalFormatting>
  <conditionalFormatting sqref="D14:D44">
    <cfRule type="expression" priority="8" dxfId="0" stopIfTrue="1">
      <formula>OR(WEEKDAY(B14)=7,WEEKDAY(B14)=1)</formula>
    </cfRule>
  </conditionalFormatting>
  <conditionalFormatting sqref="G14:G44">
    <cfRule type="expression" priority="9" dxfId="0" stopIfTrue="1">
      <formula>OR(WEEKDAY(B14)=7,WEEKDAY(B14)=1)</formula>
    </cfRule>
  </conditionalFormatting>
  <conditionalFormatting sqref="H15:H44">
    <cfRule type="expression" priority="10" dxfId="0" stopIfTrue="1">
      <formula>OR(WEEKDAY(B15)=7,WEEKDAY(B15)=1)</formula>
    </cfRule>
  </conditionalFormatting>
  <conditionalFormatting sqref="I14:I44">
    <cfRule type="expression" priority="11" dxfId="0" stopIfTrue="1">
      <formula>OR(WEEKDAY(B14)=7,WEEKDAY(B14)=1)</formula>
    </cfRule>
  </conditionalFormatting>
  <conditionalFormatting sqref="J14:J44">
    <cfRule type="expression" priority="12" dxfId="0" stopIfTrue="1">
      <formula>OR(WEEKDAY(B14)=7,WEEKDAY(B14)=1)</formula>
    </cfRule>
  </conditionalFormatting>
  <conditionalFormatting sqref="K14:K44">
    <cfRule type="expression" priority="13" dxfId="0" stopIfTrue="1">
      <formula>OR(WEEKDAY(B14)=7,WEEKDAY(B14)=1)</formula>
    </cfRule>
  </conditionalFormatting>
  <conditionalFormatting sqref="L14:M44">
    <cfRule type="expression" priority="14" dxfId="0" stopIfTrue="1">
      <formula>OR(WEEKDAY(B14)=7,WEEKDAY(B14)=1)</formula>
    </cfRule>
  </conditionalFormatting>
  <conditionalFormatting sqref="E14:E44">
    <cfRule type="expression" priority="5" dxfId="2" stopIfTrue="1">
      <formula>OR(WEEKDAY(B14)=7,WEEKDAY(B14)=1)</formula>
    </cfRule>
  </conditionalFormatting>
  <conditionalFormatting sqref="F14:F44">
    <cfRule type="expression" priority="4" dxfId="2" stopIfTrue="1">
      <formula>OR(WEEKDAY(B14)=7,WEEKDAY(B14)=1)</formula>
    </cfRule>
  </conditionalFormatting>
  <conditionalFormatting sqref="H14">
    <cfRule type="expression" priority="2" dxfId="2" stopIfTrue="1">
      <formula>OR(WEEKDAY(D14)=7,WEEKDAY(D14)=1)</formula>
    </cfRule>
  </conditionalFormatting>
  <conditionalFormatting sqref="N14:N44">
    <cfRule type="expression" priority="76" dxfId="0" stopIfTrue="1">
      <formula>OR(WEEKDAY(C14)=7,WEEKDAY(C14)=1)</formula>
    </cfRule>
  </conditionalFormatting>
  <conditionalFormatting sqref="O14:U44">
    <cfRule type="expression" priority="1" dxfId="0" stopIfTrue="1">
      <formula>OR(WEEKDAY(D14)=7,WEEKDAY(D14)=1)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2" width="16.7109375" style="2" customWidth="1"/>
    <col min="13" max="13" width="3.7109375" style="2" hidden="1" customWidth="1"/>
    <col min="14" max="15" width="9.28125" style="2" hidden="1" customWidth="1"/>
    <col min="16" max="16" width="10.7109375" style="2" hidden="1" customWidth="1"/>
    <col min="17" max="18" width="9.28125" style="2" hidden="1" customWidth="1"/>
    <col min="19" max="19" width="10.28125" style="2" hidden="1" customWidth="1"/>
    <col min="20" max="20" width="9.8515625" style="2" hidden="1" customWidth="1"/>
    <col min="21" max="21" width="8.140625" style="2" hidden="1" customWidth="1"/>
    <col min="22" max="22" width="2.140625" style="2" customWidth="1"/>
    <col min="23" max="23" width="27.57421875" style="3" customWidth="1"/>
    <col min="24" max="24" width="19.57421875" style="4" customWidth="1"/>
    <col min="25" max="25" width="2.28125" style="2" customWidth="1"/>
    <col min="26" max="26" width="4.00390625" style="2" customWidth="1"/>
    <col min="27" max="27" width="1.28515625" style="2" customWidth="1"/>
    <col min="28" max="28" width="36.421875" style="2" customWidth="1"/>
    <col min="29" max="30" width="11.57421875" style="2" customWidth="1"/>
    <col min="31" max="16384" width="11.57421875" style="2" customWidth="1"/>
  </cols>
  <sheetData>
    <row r="1" spans="2:24" ht="15" customHeight="1">
      <c r="B1" s="191" t="str">
        <f>IF([0]!actualdate=""," ",[0]!actualdate)</f>
        <v>Letzte Aktualisierung: 22.05.2012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2:30" ht="42" customHeight="1">
      <c r="B2" s="193" t="s">
        <v>18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5"/>
      <c r="Y2" s="7"/>
      <c r="Z2" s="7"/>
      <c r="AA2" s="7"/>
      <c r="AB2" s="7"/>
      <c r="AC2" s="7"/>
      <c r="AD2" s="7"/>
    </row>
    <row r="3" spans="2:30" ht="16.5" customHeight="1"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5"/>
      <c r="Y3" s="208"/>
      <c r="Z3" s="208"/>
      <c r="AA3" s="208"/>
      <c r="AB3" s="5"/>
      <c r="AC3" s="5"/>
      <c r="AD3" s="7"/>
    </row>
    <row r="4" spans="2:30" ht="15" customHeight="1">
      <c r="B4" s="223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08"/>
      <c r="Z4" s="208"/>
      <c r="AA4" s="208"/>
      <c r="AB4" s="5"/>
      <c r="AC4" s="5"/>
      <c r="AD4" s="48"/>
    </row>
    <row r="5" spans="2:27" ht="21" customHeight="1">
      <c r="B5" s="168" t="s">
        <v>19</v>
      </c>
      <c r="C5" s="169"/>
      <c r="D5" s="196"/>
      <c r="E5" s="197"/>
      <c r="F5" s="197"/>
      <c r="G5" s="197"/>
      <c r="H5" s="197"/>
      <c r="I5" s="197"/>
      <c r="J5" s="197"/>
      <c r="K5" s="198"/>
      <c r="L5" s="144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6"/>
      <c r="Y5" s="208"/>
      <c r="Z5" s="208"/>
      <c r="AA5" s="208"/>
    </row>
    <row r="6" spans="2:27" ht="21" customHeight="1">
      <c r="B6" s="205" t="s">
        <v>21</v>
      </c>
      <c r="C6" s="206"/>
      <c r="D6" s="184"/>
      <c r="E6" s="185"/>
      <c r="F6" s="185"/>
      <c r="G6" s="199"/>
      <c r="H6" s="199"/>
      <c r="I6" s="199"/>
      <c r="J6" s="199"/>
      <c r="K6" s="200"/>
      <c r="L6" s="147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9"/>
      <c r="Y6" s="208"/>
      <c r="Z6" s="208"/>
      <c r="AA6" s="208"/>
    </row>
    <row r="7" spans="2:27" ht="21" customHeight="1">
      <c r="B7" s="216" t="s">
        <v>20</v>
      </c>
      <c r="C7" s="217"/>
      <c r="D7" s="201"/>
      <c r="E7" s="202"/>
      <c r="F7" s="202"/>
      <c r="G7" s="197"/>
      <c r="H7" s="197"/>
      <c r="I7" s="197"/>
      <c r="J7" s="197"/>
      <c r="K7" s="198"/>
      <c r="L7" s="147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9"/>
      <c r="Y7" s="208"/>
      <c r="Z7" s="208"/>
      <c r="AA7" s="208"/>
    </row>
    <row r="8" spans="2:27" ht="21" customHeight="1">
      <c r="B8" s="218" t="s">
        <v>22</v>
      </c>
      <c r="C8" s="219"/>
      <c r="D8" s="184"/>
      <c r="E8" s="185"/>
      <c r="F8" s="185"/>
      <c r="G8" s="186"/>
      <c r="H8" s="186"/>
      <c r="I8" s="186"/>
      <c r="J8" s="186"/>
      <c r="K8" s="186"/>
      <c r="L8" s="147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  <c r="Y8" s="208"/>
      <c r="Z8" s="208"/>
      <c r="AA8" s="208"/>
    </row>
    <row r="9" spans="2:27" ht="7.5" customHeight="1">
      <c r="B9" s="155"/>
      <c r="C9" s="156"/>
      <c r="D9" s="156"/>
      <c r="E9" s="156"/>
      <c r="F9" s="156"/>
      <c r="G9" s="156"/>
      <c r="H9" s="156"/>
      <c r="I9" s="156"/>
      <c r="J9" s="156"/>
      <c r="K9" s="156"/>
      <c r="L9" s="147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9"/>
      <c r="Y9" s="208"/>
      <c r="Z9" s="208"/>
      <c r="AA9" s="208"/>
    </row>
    <row r="10" spans="2:27" ht="21" customHeight="1">
      <c r="B10" s="209" t="s">
        <v>4</v>
      </c>
      <c r="C10" s="210"/>
      <c r="D10" s="211">
        <v>41030</v>
      </c>
      <c r="E10" s="212"/>
      <c r="F10" s="212"/>
      <c r="G10" s="213"/>
      <c r="H10" s="214" t="s">
        <v>5</v>
      </c>
      <c r="I10" s="215"/>
      <c r="J10" s="221">
        <v>10</v>
      </c>
      <c r="K10" s="222"/>
      <c r="L10" s="150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2"/>
      <c r="Y10" s="208"/>
      <c r="Z10" s="208"/>
      <c r="AA10" s="208"/>
    </row>
    <row r="11" spans="2:27" s="6" customFormat="1" ht="12.75" customHeight="1"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8"/>
      <c r="Z11" s="208"/>
      <c r="AA11" s="208"/>
    </row>
    <row r="12" spans="2:30" ht="21" customHeight="1">
      <c r="B12" s="189" t="s">
        <v>23</v>
      </c>
      <c r="C12" s="153" t="s">
        <v>36</v>
      </c>
      <c r="D12" s="154"/>
      <c r="E12" s="153" t="s">
        <v>37</v>
      </c>
      <c r="F12" s="220"/>
      <c r="G12" s="36" t="s">
        <v>26</v>
      </c>
      <c r="H12" s="36" t="s">
        <v>28</v>
      </c>
      <c r="I12" s="36" t="s">
        <v>28</v>
      </c>
      <c r="J12" s="36" t="s">
        <v>29</v>
      </c>
      <c r="K12" s="36" t="s">
        <v>30</v>
      </c>
      <c r="L12" s="37" t="s">
        <v>30</v>
      </c>
      <c r="M12" s="104"/>
      <c r="N12" s="109" t="s">
        <v>52</v>
      </c>
      <c r="O12" s="109" t="s">
        <v>53</v>
      </c>
      <c r="P12" s="110" t="s">
        <v>54</v>
      </c>
      <c r="Q12" s="111">
        <v>41267</v>
      </c>
      <c r="R12" s="111">
        <v>41274</v>
      </c>
      <c r="S12" s="110" t="s">
        <v>55</v>
      </c>
      <c r="T12" s="110" t="s">
        <v>56</v>
      </c>
      <c r="U12" s="110" t="s">
        <v>57</v>
      </c>
      <c r="V12" s="9"/>
      <c r="W12" s="159" t="s">
        <v>31</v>
      </c>
      <c r="X12" s="160"/>
      <c r="Y12" s="208"/>
      <c r="Z12" s="208"/>
      <c r="AA12" s="208"/>
      <c r="AB12" s="187" t="s">
        <v>44</v>
      </c>
      <c r="AC12" s="142">
        <f>YEAR(Beginndatum_1)</f>
        <v>2012</v>
      </c>
      <c r="AD12" s="157" t="s">
        <v>38</v>
      </c>
    </row>
    <row r="13" spans="2:30" ht="21" customHeight="1">
      <c r="B13" s="190"/>
      <c r="C13" s="47" t="s">
        <v>24</v>
      </c>
      <c r="D13" s="47" t="s">
        <v>25</v>
      </c>
      <c r="E13" s="47" t="s">
        <v>24</v>
      </c>
      <c r="F13" s="47" t="s">
        <v>25</v>
      </c>
      <c r="G13" s="38" t="s">
        <v>27</v>
      </c>
      <c r="H13" s="39">
        <v>0.25</v>
      </c>
      <c r="I13" s="39">
        <v>0.4</v>
      </c>
      <c r="J13" s="39">
        <v>0.5</v>
      </c>
      <c r="K13" s="39">
        <v>1.25</v>
      </c>
      <c r="L13" s="40">
        <v>1.5</v>
      </c>
      <c r="M13" s="105"/>
      <c r="N13" s="105"/>
      <c r="O13" s="105"/>
      <c r="P13" s="105"/>
      <c r="Q13" s="105"/>
      <c r="R13" s="105"/>
      <c r="S13" s="105"/>
      <c r="T13" s="105"/>
      <c r="U13" s="105"/>
      <c r="V13" s="9"/>
      <c r="W13" s="161"/>
      <c r="X13" s="162"/>
      <c r="Y13" s="208"/>
      <c r="Z13" s="208"/>
      <c r="AA13" s="208"/>
      <c r="AB13" s="188"/>
      <c r="AC13" s="143"/>
      <c r="AD13" s="158"/>
    </row>
    <row r="14" spans="2:30" ht="21" customHeight="1">
      <c r="B14" s="95">
        <f>Beginndatum_1</f>
        <v>41030</v>
      </c>
      <c r="C14" s="20"/>
      <c r="D14" s="20"/>
      <c r="E14" s="20"/>
      <c r="F14" s="46"/>
      <c r="G14" s="113">
        <f>IF(B14&lt;&gt;"",D14+IF(D14&lt;C14,1,0)-C14+F14+IF(F14&lt;E14,1,0)-E14,"")</f>
        <v>0</v>
      </c>
      <c r="H14" s="114">
        <f>IF(B14&lt;&gt;"",MAX(IF(AND(D14&lt;&gt;"",C14&lt;&gt;""),IF(D14&gt;IF(C14=1,0,C14),((MIN(D14,6/24)-MIN(IF(C14=1,0,C14),6/24))+(MAX(D14,20/24)-MAX(IF(C14=1,0,C14),20/24))),(1-MAX(C14,20/24)+MIN(D14,6/24))),0)+IF(AND(F14&lt;&gt;"",E14&lt;&gt;""),IF(F14&gt;IF(E14=1,0,E14),((MIN(F14,6/24)-MIN(IF(E14=1,0,E14),6/24))+(MAX(F14,20/24)-MAX(IF(E14=1,0,E14),20/24))),(1-MAX(E14,20/24)+MIN(F14,6/24))),0)-I14,0),"")</f>
        <v>0</v>
      </c>
      <c r="I14" s="115">
        <f>IF(B14&lt;&gt;"",IF(IF(C14=1,0,C14)&gt;D14,MIN(D14,4/24),0)+IF(IF(E14=1,0,E14)&gt;F14,MIN(F14,4/24),0),"")</f>
        <v>0</v>
      </c>
      <c r="J14" s="114">
        <f>IF(B14&lt;&gt;"",IF(AND(N14=1,O14=0,P14=0),G14-IF(OR(Q14=1,R14=1),(IF(IF(C14=1,0,C14)&gt;D14,1-MAX(C14,14/24)+D14,MAX(D14,14/24)-MAX(C14,14/24))+IF(IF(E14=1,0,E14)&gt;F14,1-MAX(E14,14/24)+F14,MAX(F14,14/24)-MAX(E14,14/24))),(IF(OR(T14=1,U14=1),IF(IF(C14=1,0,C14)&gt;D14,D14,0)+IF(IF(E14=1,0,E14)&gt;F14,F14,0),IF(IF(C14=1,0,C14)&gt;D14,MAX(D14,4/24)-4/24,0)+IF(IF(E14=1,0,E14)&gt;F14,MAX(F14,4/24)-4/24,0)))),0)+IF(AND(S14=1,T14=0,U14=0),IF(OR(N14=1,O14=1,P14=1,Q14=1,R14=1),(IF(C14&gt;D14,(MAX(D14,4/24)-(4/24)),0)+IF(E14&gt;F14,(MAX(F14,4/24)-(4/24)),0)),(IF(C14&gt;D14,D14,0)+IF(E14&gt;F14,F14,0))),0),"")</f>
        <v>0</v>
      </c>
      <c r="K14" s="116">
        <f>IF(B14&lt;&gt;"",IF(AND(OR(O14=1,R14=1),P14=0),G14-(IF(U14=1,IF(IF(C14=1,0,C14)&gt;D14,D14,0)+IF(IF(E14=1,0,E14)&gt;F14,F14,0),IF(IF(C14=1,0,C14)&gt;D14,MAX(D14,4/24)-4/24,0)+IF(IF(E14=1,0,E14)&gt;F14,MAX(F14,4/24)-4/24,0)))-IF(R14=1,(IF(IF(C14=1,0,C14)&gt;D14,14/24-MIN(IF(C14=1,0,C14),14/24),MIN(IF(D14=0,1,D14),14/24)-MIN(IF(C14=1,0,C14),14/24))+IF(IF(E14=1,0,E14)&gt;F14,14/24-MIN(IF(E14=1,0,E14),14/24),MIN(IF(F14=0,1,F14),14/24)-MIN(IF(E14=1,0,E14),14/24))),0),0)+IF(AND(T14=1,U14=0),IF(OR(O14=1,P14=1,Q14=1,R14=1),(IF(C14&gt;D14,(MAX(D14,4/24)-(4/24)),0)+IF(E14&gt;F14,(MAX(F14,4/24)-(4/24)),0)),(IF(C14&gt;D14,D14,0)+IF(E14&gt;F14,F14,0))),0),"")</f>
        <v>0</v>
      </c>
      <c r="L14" s="117">
        <f>IF(B14&lt;&gt;"",IF(OR(P14=1,Q14=1),G14-(IF(IF(C14=1,0,C14)&gt;D14,MAX(D14,4/24)-4/24,0)+IF(IF(E14=1,0,E14)&gt;F14,MAX(F14,4/24)-4/24,0))-IF(Q14=1,(IF(IF(C14=1,0,C14)&gt;D14,14/24-MIN(IF(C14=1,0,C14),14/24),MIN(IF(D14=0,1,D14),14/24)-MIN(IF(C14=1,0,C14),14/24))+IF(IF(E14=1,0,E14)&gt;F14,14/24-MIN(IF(E14=1,0,E14),14/24),MIN(IF(F14=0,1,F14),14/24)-MIN(IF(E14=1,0,E14),14/24))),0),0)+IF(U14=1,IF(OR(P14=1,Q14=1),(IF(C14&gt;D14,(MAX(D14,4/24)-(4/24)),0)+IF(E14&gt;F14,(MAX(F14,4/24)-(4/24)),0)),(IF(C14&gt;D14,D14,0)+IF(E14&gt;F14,F14,0))),0),"")</f>
        <v>0</v>
      </c>
      <c r="M14" s="106"/>
      <c r="N14" s="112">
        <f>IF(ISNUMBER(B14),IF(WEEKDAY(B14,1)=1,1,0),0)</f>
        <v>0</v>
      </c>
      <c r="O14" s="112">
        <f aca="true" t="shared" si="0" ref="O14:O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P14" s="112">
        <f aca="true" t="shared" si="1" ref="P14:P44">IF(ISNUMBER(B14),IF(OR(B14=Weihnachtstag_1_1,B14=Weihnachtstag_2_1,B14=Tag_der_Arbeit_1),1,0),0)</f>
        <v>1</v>
      </c>
      <c r="Q14" s="112">
        <f aca="true" t="shared" si="2" ref="Q14:Q44">IF(ISNUMBER(B14),IF(B14=Heiligabend_1,1,0),0)</f>
        <v>0</v>
      </c>
      <c r="R14" s="112">
        <f aca="true" t="shared" si="3" ref="R14:R44">IF(ISNUMBER(B14),IF(B14=Sylvester_1,1,0),0)</f>
        <v>0</v>
      </c>
      <c r="S14" s="112">
        <f>IF(ISNUMBER(B14),IF(WEEKDAY(B14+1,1)=1,1,0),0)</f>
        <v>0</v>
      </c>
      <c r="T14" s="112">
        <f aca="true" t="shared" si="4" ref="T14:T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U14" s="112">
        <f aca="true" t="shared" si="5" ref="U14:U44">IF(ISNUMBER(B14),IF(OR(B14+1=Weihnachtstag_1_1,B14+1=Weihnachtstag_2_1,B14+1=Tag_der_Arbeit_1),1,0),0)</f>
        <v>0</v>
      </c>
      <c r="V14" s="22"/>
      <c r="W14" s="182"/>
      <c r="X14" s="183"/>
      <c r="Y14" s="208"/>
      <c r="Z14" s="208"/>
      <c r="AA14" s="208"/>
      <c r="AB14" s="51" t="s">
        <v>0</v>
      </c>
      <c r="AC14" s="52">
        <f>DATE(AC12,1,1)</f>
        <v>40909</v>
      </c>
      <c r="AD14" s="53">
        <v>125</v>
      </c>
    </row>
    <row r="15" spans="2:30" ht="21" customHeight="1">
      <c r="B15" s="17">
        <f>IF(B14&lt;&gt;"",IF(MONTH(Beginndatum_1)=MONTH(B14+1),B14+1,""),"")</f>
        <v>41031</v>
      </c>
      <c r="C15" s="21"/>
      <c r="D15" s="21"/>
      <c r="E15" s="21"/>
      <c r="F15" s="21"/>
      <c r="G15" s="135">
        <f aca="true" t="shared" si="6" ref="G15:G44">IF(B15&lt;&gt;"",D15+IF(D15&lt;C15,1,0)-C15+F15+IF(F15&lt;E15,1,0)-E15,"")</f>
        <v>0</v>
      </c>
      <c r="H15" s="119">
        <f aca="true" t="shared" si="7" ref="H15:H44">IF(B15&lt;&gt;"",MAX(IF(AND(D15&lt;&gt;"",C15&lt;&gt;""),IF(D15&gt;IF(C15=1,0,C15),((MIN(D15,6/24)-MIN(IF(C15=1,0,C15),6/24))+(MAX(D15,20/24)-MAX(IF(C15=1,0,C15),20/24))),(1-MAX(C15,20/24)+MIN(D15,6/24))),0)+IF(AND(F15&lt;&gt;"",E15&lt;&gt;""),IF(F15&gt;IF(E15=1,0,E15),((MIN(F15,6/24)-MIN(IF(E15=1,0,E15),6/24))+(MAX(F15,20/24)-MAX(IF(E15=1,0,E15),20/24))),(1-MAX(E15,20/24)+MIN(F15,6/24))),0)-I15,0),"")</f>
        <v>0</v>
      </c>
      <c r="I15" s="118">
        <f aca="true" t="shared" si="8" ref="I15:I44">IF(B15&lt;&gt;"",IF(IF(C15=1,0,C15)&gt;D15,MIN(D15,4/24),0)+IF(IF(E15=1,0,E15)&gt;F15,MIN(F15,4/24),0),"")</f>
        <v>0</v>
      </c>
      <c r="J15" s="119">
        <f aca="true" t="shared" si="9" ref="J15:J44">IF(B15&lt;&gt;"",IF(AND(N15=1,O15=0,P15=0),G15-IF(OR(Q15=1,R15=1),(IF(IF(C15=1,0,C15)&gt;D15,1-MAX(C15,14/24)+D15,MAX(D15,14/24)-MAX(C15,14/24))+IF(IF(E15=1,0,E15)&gt;F15,1-MAX(E15,14/24)+F15,MAX(F15,14/24)-MAX(E15,14/24))),(IF(OR(T15=1,U15=1),IF(IF(C15=1,0,C15)&gt;D15,D15,0)+IF(IF(E15=1,0,E15)&gt;F15,F15,0),IF(IF(C15=1,0,C15)&gt;D15,MAX(D15,4/24)-4/24,0)+IF(IF(E15=1,0,E15)&gt;F15,MAX(F15,4/24)-4/24,0)))),0)+IF(AND(S15=1,T15=0,U15=0),IF(OR(N15=1,O15=1,P15=1,Q15=1,R15=1),(IF(C15&gt;D15,(MAX(D15,4/24)-(4/24)),0)+IF(E15&gt;F15,(MAX(F15,4/24)-(4/24)),0)),(IF(C15&gt;D15,D15,0)+IF(E15&gt;F15,F15,0))),0),"")</f>
        <v>0</v>
      </c>
      <c r="K15" s="120">
        <f aca="true" t="shared" si="10" ref="K15:K44">IF(B15&lt;&gt;"",IF(AND(OR(O15=1,R15=1),P15=0),G15-(IF(U15=1,IF(IF(C15=1,0,C15)&gt;D15,D15,0)+IF(IF(E15=1,0,E15)&gt;F15,F15,0),IF(IF(C15=1,0,C15)&gt;D15,MAX(D15,4/24)-4/24,0)+IF(IF(E15=1,0,E15)&gt;F15,MAX(F15,4/24)-4/24,0)))-IF(R15=1,(IF(IF(C15=1,0,C15)&gt;D15,14/24-MIN(IF(C15=1,0,C15),14/24),MIN(IF(D15=0,1,D15),14/24)-MIN(IF(C15=1,0,C15),14/24))+IF(IF(E15=1,0,E15)&gt;F15,14/24-MIN(IF(E15=1,0,E15),14/24),MIN(IF(F15=0,1,F15),14/24)-MIN(IF(E15=1,0,E15),14/24))),0),0)+IF(AND(T15=1,U15=0),IF(OR(O15=1,P15=1,Q15=1,R15=1),(IF(C15&gt;D15,(MAX(D15,4/24)-(4/24)),0)+IF(E15&gt;F15,(MAX(F15,4/24)-(4/24)),0)),(IF(C15&gt;D15,D15,0)+IF(E15&gt;F15,F15,0))),0),"")</f>
        <v>0</v>
      </c>
      <c r="L15" s="121">
        <f aca="true" t="shared" si="11" ref="L15:L44">IF(B15&lt;&gt;"",IF(OR(P15=1,Q15=1),G15-(IF(IF(C15=1,0,C15)&gt;D15,MAX(D15,4/24)-4/24,0)+IF(IF(E15=1,0,E15)&gt;F15,MAX(F15,4/24)-4/24,0))-IF(Q15=1,(IF(IF(C15=1,0,C15)&gt;D15,14/24-MIN(IF(C15=1,0,C15),14/24),MIN(IF(D15=0,1,D15),14/24)-MIN(IF(C15=1,0,C15),14/24))+IF(IF(E15=1,0,E15)&gt;F15,14/24-MIN(IF(E15=1,0,E15),14/24),MIN(IF(F15=0,1,F15),14/24)-MIN(IF(E15=1,0,E15),14/24))),0),0)+IF(U15=1,IF(OR(P15=1,Q15=1),(IF(C15&gt;D15,(MAX(D15,4/24)-(4/24)),0)+IF(E15&gt;F15,(MAX(F15,4/24)-(4/24)),0)),(IF(C15&gt;D15,D15,0)+IF(E15&gt;F15,F15,0))),0),"")</f>
        <v>0</v>
      </c>
      <c r="M15" s="107"/>
      <c r="N15" s="112">
        <f aca="true" t="shared" si="12" ref="N15:N44">IF(ISNUMBER(B15),IF(WEEKDAY(B15,1)=1,1,0),0)</f>
        <v>0</v>
      </c>
      <c r="O15" s="112">
        <f t="shared" si="0"/>
        <v>0</v>
      </c>
      <c r="P15" s="112">
        <f t="shared" si="1"/>
        <v>0</v>
      </c>
      <c r="Q15" s="112">
        <f t="shared" si="2"/>
        <v>0</v>
      </c>
      <c r="R15" s="112">
        <f t="shared" si="3"/>
        <v>0</v>
      </c>
      <c r="S15" s="112">
        <f aca="true" t="shared" si="13" ref="S15:S44">IF(ISNUMBER(B15),IF(WEEKDAY(B15+1,1)=1,1,0),0)</f>
        <v>0</v>
      </c>
      <c r="T15" s="112">
        <f t="shared" si="4"/>
        <v>0</v>
      </c>
      <c r="U15" s="112">
        <f t="shared" si="5"/>
        <v>0</v>
      </c>
      <c r="V15" s="9"/>
      <c r="W15" s="23" t="s">
        <v>17</v>
      </c>
      <c r="X15" s="24">
        <f>(Stunden_1*24)*Stundenlohn_1</f>
        <v>0</v>
      </c>
      <c r="Y15" s="208"/>
      <c r="Z15" s="208"/>
      <c r="AA15" s="208"/>
      <c r="AB15" s="54" t="s">
        <v>1</v>
      </c>
      <c r="AC15" s="55">
        <f>Ostersonntag_1-2</f>
        <v>41005</v>
      </c>
      <c r="AD15" s="56">
        <v>125</v>
      </c>
    </row>
    <row r="16" spans="2:30" ht="21" customHeight="1">
      <c r="B16" s="18">
        <f aca="true" t="shared" si="14" ref="B16:B44">IF(B15&lt;&gt;"",IF(MONTH(Beginndatum_1)=MONTH(B15+1),B15+1,""),"")</f>
        <v>41032</v>
      </c>
      <c r="C16" s="21"/>
      <c r="D16" s="21"/>
      <c r="E16" s="21"/>
      <c r="F16" s="21"/>
      <c r="G16" s="118">
        <f t="shared" si="6"/>
        <v>0</v>
      </c>
      <c r="H16" s="119">
        <f t="shared" si="7"/>
        <v>0</v>
      </c>
      <c r="I16" s="118">
        <f t="shared" si="8"/>
        <v>0</v>
      </c>
      <c r="J16" s="119">
        <f t="shared" si="9"/>
        <v>0</v>
      </c>
      <c r="K16" s="120">
        <f t="shared" si="10"/>
        <v>0</v>
      </c>
      <c r="L16" s="121">
        <f t="shared" si="11"/>
        <v>0</v>
      </c>
      <c r="M16" s="107"/>
      <c r="N16" s="112">
        <f t="shared" si="12"/>
        <v>0</v>
      </c>
      <c r="O16" s="112">
        <f t="shared" si="0"/>
        <v>0</v>
      </c>
      <c r="P16" s="112">
        <f t="shared" si="1"/>
        <v>0</v>
      </c>
      <c r="Q16" s="112">
        <f t="shared" si="2"/>
        <v>0</v>
      </c>
      <c r="R16" s="112">
        <f t="shared" si="3"/>
        <v>0</v>
      </c>
      <c r="S16" s="112">
        <f t="shared" si="13"/>
        <v>0</v>
      </c>
      <c r="T16" s="112">
        <f t="shared" si="4"/>
        <v>0</v>
      </c>
      <c r="U16" s="112">
        <f t="shared" si="5"/>
        <v>0</v>
      </c>
      <c r="V16" s="9"/>
      <c r="W16" s="25" t="s">
        <v>11</v>
      </c>
      <c r="X16" s="26">
        <f>(Nachtstd_25_1*24)*(Stundenlohn_1*25%)</f>
        <v>0</v>
      </c>
      <c r="Y16" s="208"/>
      <c r="Z16" s="208"/>
      <c r="AA16" s="208"/>
      <c r="AB16" s="54" t="s">
        <v>3</v>
      </c>
      <c r="AC16" s="55">
        <f>Ostersonntag_1+1</f>
        <v>41008</v>
      </c>
      <c r="AD16" s="56">
        <v>125</v>
      </c>
    </row>
    <row r="17" spans="2:30" ht="21" customHeight="1">
      <c r="B17" s="18">
        <f t="shared" si="14"/>
        <v>41033</v>
      </c>
      <c r="C17" s="21"/>
      <c r="D17" s="21"/>
      <c r="E17" s="21"/>
      <c r="F17" s="21"/>
      <c r="G17" s="118">
        <f t="shared" si="6"/>
        <v>0</v>
      </c>
      <c r="H17" s="119">
        <f t="shared" si="7"/>
        <v>0</v>
      </c>
      <c r="I17" s="118">
        <f t="shared" si="8"/>
        <v>0</v>
      </c>
      <c r="J17" s="119">
        <f t="shared" si="9"/>
        <v>0</v>
      </c>
      <c r="K17" s="120">
        <f t="shared" si="10"/>
        <v>0</v>
      </c>
      <c r="L17" s="121">
        <f t="shared" si="11"/>
        <v>0</v>
      </c>
      <c r="M17" s="107"/>
      <c r="N17" s="112">
        <f t="shared" si="12"/>
        <v>0</v>
      </c>
      <c r="O17" s="112">
        <f t="shared" si="0"/>
        <v>0</v>
      </c>
      <c r="P17" s="112">
        <f t="shared" si="1"/>
        <v>0</v>
      </c>
      <c r="Q17" s="112">
        <f t="shared" si="2"/>
        <v>0</v>
      </c>
      <c r="R17" s="112">
        <f t="shared" si="3"/>
        <v>0</v>
      </c>
      <c r="S17" s="112">
        <f t="shared" si="13"/>
        <v>0</v>
      </c>
      <c r="T17" s="112">
        <f t="shared" si="4"/>
        <v>0</v>
      </c>
      <c r="U17" s="112">
        <f t="shared" si="5"/>
        <v>0</v>
      </c>
      <c r="V17" s="9"/>
      <c r="W17" s="25" t="s">
        <v>13</v>
      </c>
      <c r="X17" s="26">
        <f>(Nachtstd_40_1*24)*(Stundenlohn_1*40%)</f>
        <v>0</v>
      </c>
      <c r="Y17" s="208"/>
      <c r="Z17" s="208"/>
      <c r="AA17" s="208"/>
      <c r="AB17" s="54" t="s">
        <v>6</v>
      </c>
      <c r="AC17" s="55">
        <f>DATE(AC12,5,1)</f>
        <v>41030</v>
      </c>
      <c r="AD17" s="56">
        <v>150</v>
      </c>
    </row>
    <row r="18" spans="2:30" ht="21" customHeight="1">
      <c r="B18" s="18">
        <f t="shared" si="14"/>
        <v>41034</v>
      </c>
      <c r="C18" s="21"/>
      <c r="D18" s="21"/>
      <c r="E18" s="21"/>
      <c r="F18" s="21"/>
      <c r="G18" s="118">
        <f t="shared" si="6"/>
        <v>0</v>
      </c>
      <c r="H18" s="119">
        <f t="shared" si="7"/>
        <v>0</v>
      </c>
      <c r="I18" s="118">
        <f t="shared" si="8"/>
        <v>0</v>
      </c>
      <c r="J18" s="119">
        <f t="shared" si="9"/>
        <v>0</v>
      </c>
      <c r="K18" s="120">
        <f t="shared" si="10"/>
        <v>0</v>
      </c>
      <c r="L18" s="121">
        <f t="shared" si="11"/>
        <v>0</v>
      </c>
      <c r="M18" s="107"/>
      <c r="N18" s="112">
        <f t="shared" si="12"/>
        <v>0</v>
      </c>
      <c r="O18" s="112">
        <f t="shared" si="0"/>
        <v>0</v>
      </c>
      <c r="P18" s="112">
        <f t="shared" si="1"/>
        <v>0</v>
      </c>
      <c r="Q18" s="112">
        <f t="shared" si="2"/>
        <v>0</v>
      </c>
      <c r="R18" s="112">
        <f t="shared" si="3"/>
        <v>0</v>
      </c>
      <c r="S18" s="112">
        <f t="shared" si="13"/>
        <v>1</v>
      </c>
      <c r="T18" s="112">
        <f t="shared" si="4"/>
        <v>0</v>
      </c>
      <c r="U18" s="112">
        <f t="shared" si="5"/>
        <v>0</v>
      </c>
      <c r="V18" s="9"/>
      <c r="W18" s="25" t="s">
        <v>14</v>
      </c>
      <c r="X18" s="26">
        <f>(Sonntagsstd_1*24)*(Stundenlohn_1*50%)</f>
        <v>0</v>
      </c>
      <c r="Y18" s="208"/>
      <c r="Z18" s="208"/>
      <c r="AA18" s="208"/>
      <c r="AB18" s="54" t="s">
        <v>7</v>
      </c>
      <c r="AC18" s="55">
        <f>Ostersonntag_1+39</f>
        <v>41046</v>
      </c>
      <c r="AD18" s="56">
        <v>125</v>
      </c>
    </row>
    <row r="19" spans="2:30" ht="21" customHeight="1">
      <c r="B19" s="18">
        <f t="shared" si="14"/>
        <v>41035</v>
      </c>
      <c r="C19" s="21"/>
      <c r="D19" s="21"/>
      <c r="E19" s="21"/>
      <c r="F19" s="21"/>
      <c r="G19" s="118">
        <f t="shared" si="6"/>
        <v>0</v>
      </c>
      <c r="H19" s="119">
        <f t="shared" si="7"/>
        <v>0</v>
      </c>
      <c r="I19" s="118">
        <f t="shared" si="8"/>
        <v>0</v>
      </c>
      <c r="J19" s="119">
        <f t="shared" si="9"/>
        <v>0</v>
      </c>
      <c r="K19" s="120">
        <f t="shared" si="10"/>
        <v>0</v>
      </c>
      <c r="L19" s="121">
        <f t="shared" si="11"/>
        <v>0</v>
      </c>
      <c r="M19" s="107"/>
      <c r="N19" s="112">
        <f t="shared" si="12"/>
        <v>1</v>
      </c>
      <c r="O19" s="112">
        <f t="shared" si="0"/>
        <v>0</v>
      </c>
      <c r="P19" s="112">
        <f t="shared" si="1"/>
        <v>0</v>
      </c>
      <c r="Q19" s="112">
        <f t="shared" si="2"/>
        <v>0</v>
      </c>
      <c r="R19" s="112">
        <f t="shared" si="3"/>
        <v>0</v>
      </c>
      <c r="S19" s="112">
        <f t="shared" si="13"/>
        <v>0</v>
      </c>
      <c r="T19" s="112">
        <f t="shared" si="4"/>
        <v>0</v>
      </c>
      <c r="U19" s="112">
        <f t="shared" si="5"/>
        <v>0</v>
      </c>
      <c r="V19" s="9"/>
      <c r="W19" s="27" t="s">
        <v>15</v>
      </c>
      <c r="X19" s="26">
        <f>(Feiertagsstd_125_1*24)*(Stundenlohn_1*125%)</f>
        <v>0</v>
      </c>
      <c r="Y19" s="208"/>
      <c r="Z19" s="208"/>
      <c r="AA19" s="208"/>
      <c r="AB19" s="54" t="s">
        <v>8</v>
      </c>
      <c r="AC19" s="55">
        <f>Ostersonntag_1+50</f>
        <v>41057</v>
      </c>
      <c r="AD19" s="56">
        <v>125</v>
      </c>
    </row>
    <row r="20" spans="2:30" ht="21" customHeight="1">
      <c r="B20" s="18">
        <f t="shared" si="14"/>
        <v>41036</v>
      </c>
      <c r="C20" s="21"/>
      <c r="D20" s="21"/>
      <c r="E20" s="21"/>
      <c r="F20" s="21"/>
      <c r="G20" s="118">
        <f t="shared" si="6"/>
        <v>0</v>
      </c>
      <c r="H20" s="119">
        <f t="shared" si="7"/>
        <v>0</v>
      </c>
      <c r="I20" s="118">
        <f t="shared" si="8"/>
        <v>0</v>
      </c>
      <c r="J20" s="119">
        <f t="shared" si="9"/>
        <v>0</v>
      </c>
      <c r="K20" s="120">
        <f t="shared" si="10"/>
        <v>0</v>
      </c>
      <c r="L20" s="121">
        <f t="shared" si="11"/>
        <v>0</v>
      </c>
      <c r="M20" s="107"/>
      <c r="N20" s="112">
        <f t="shared" si="12"/>
        <v>0</v>
      </c>
      <c r="O20" s="112">
        <f t="shared" si="0"/>
        <v>0</v>
      </c>
      <c r="P20" s="112">
        <f t="shared" si="1"/>
        <v>0</v>
      </c>
      <c r="Q20" s="112">
        <f t="shared" si="2"/>
        <v>0</v>
      </c>
      <c r="R20" s="112">
        <f t="shared" si="3"/>
        <v>0</v>
      </c>
      <c r="S20" s="112">
        <f t="shared" si="13"/>
        <v>0</v>
      </c>
      <c r="T20" s="112">
        <f t="shared" si="4"/>
        <v>0</v>
      </c>
      <c r="U20" s="112">
        <f t="shared" si="5"/>
        <v>0</v>
      </c>
      <c r="V20" s="9"/>
      <c r="W20" s="28" t="s">
        <v>16</v>
      </c>
      <c r="X20" s="29">
        <f>(Feiertagsstd_150_1*24)*(Stundenlohn_1*150%)</f>
        <v>0</v>
      </c>
      <c r="Y20" s="208"/>
      <c r="Z20" s="208"/>
      <c r="AA20" s="208"/>
      <c r="AB20" s="54" t="s">
        <v>9</v>
      </c>
      <c r="AC20" s="55">
        <f>DATE(AC12,10,3)</f>
        <v>41185</v>
      </c>
      <c r="AD20" s="56">
        <v>125</v>
      </c>
    </row>
    <row r="21" spans="2:30" ht="21" customHeight="1">
      <c r="B21" s="18">
        <f t="shared" si="14"/>
        <v>41037</v>
      </c>
      <c r="C21" s="21"/>
      <c r="D21" s="21"/>
      <c r="E21" s="21"/>
      <c r="F21" s="21"/>
      <c r="G21" s="118">
        <f t="shared" si="6"/>
        <v>0</v>
      </c>
      <c r="H21" s="119">
        <f t="shared" si="7"/>
        <v>0</v>
      </c>
      <c r="I21" s="118">
        <f t="shared" si="8"/>
        <v>0</v>
      </c>
      <c r="J21" s="119">
        <f t="shared" si="9"/>
        <v>0</v>
      </c>
      <c r="K21" s="120">
        <f t="shared" si="10"/>
        <v>0</v>
      </c>
      <c r="L21" s="121">
        <f t="shared" si="11"/>
        <v>0</v>
      </c>
      <c r="M21" s="107"/>
      <c r="N21" s="112">
        <f t="shared" si="12"/>
        <v>0</v>
      </c>
      <c r="O21" s="112">
        <f t="shared" si="0"/>
        <v>0</v>
      </c>
      <c r="P21" s="112">
        <f t="shared" si="1"/>
        <v>0</v>
      </c>
      <c r="Q21" s="112">
        <f t="shared" si="2"/>
        <v>0</v>
      </c>
      <c r="R21" s="112">
        <f t="shared" si="3"/>
        <v>0</v>
      </c>
      <c r="S21" s="112">
        <f t="shared" si="13"/>
        <v>0</v>
      </c>
      <c r="T21" s="112">
        <f t="shared" si="4"/>
        <v>0</v>
      </c>
      <c r="U21" s="112">
        <f t="shared" si="5"/>
        <v>0</v>
      </c>
      <c r="V21" s="9"/>
      <c r="W21" s="30"/>
      <c r="X21" s="31"/>
      <c r="Y21" s="208"/>
      <c r="Z21" s="208"/>
      <c r="AA21" s="208"/>
      <c r="AB21" s="57" t="s">
        <v>34</v>
      </c>
      <c r="AC21" s="66">
        <f>DATE(AC12,12,24)</f>
        <v>41267</v>
      </c>
      <c r="AD21" s="56">
        <v>150</v>
      </c>
    </row>
    <row r="22" spans="2:30" ht="21" customHeight="1">
      <c r="B22" s="18">
        <f t="shared" si="14"/>
        <v>41038</v>
      </c>
      <c r="C22" s="21"/>
      <c r="D22" s="21"/>
      <c r="E22" s="21"/>
      <c r="F22" s="21"/>
      <c r="G22" s="118">
        <f t="shared" si="6"/>
        <v>0</v>
      </c>
      <c r="H22" s="119">
        <f t="shared" si="7"/>
        <v>0</v>
      </c>
      <c r="I22" s="118">
        <f t="shared" si="8"/>
        <v>0</v>
      </c>
      <c r="J22" s="119">
        <f t="shared" si="9"/>
        <v>0</v>
      </c>
      <c r="K22" s="120">
        <f t="shared" si="10"/>
        <v>0</v>
      </c>
      <c r="L22" s="121">
        <f t="shared" si="11"/>
        <v>0</v>
      </c>
      <c r="M22" s="107"/>
      <c r="N22" s="112">
        <f t="shared" si="12"/>
        <v>0</v>
      </c>
      <c r="O22" s="112">
        <f t="shared" si="0"/>
        <v>0</v>
      </c>
      <c r="P22" s="112">
        <f t="shared" si="1"/>
        <v>0</v>
      </c>
      <c r="Q22" s="112">
        <f t="shared" si="2"/>
        <v>0</v>
      </c>
      <c r="R22" s="112">
        <f t="shared" si="3"/>
        <v>0</v>
      </c>
      <c r="S22" s="112">
        <f t="shared" si="13"/>
        <v>0</v>
      </c>
      <c r="T22" s="112">
        <f t="shared" si="4"/>
        <v>0</v>
      </c>
      <c r="U22" s="112">
        <f t="shared" si="5"/>
        <v>0</v>
      </c>
      <c r="V22" s="9"/>
      <c r="W22" s="32"/>
      <c r="X22" s="33"/>
      <c r="Y22" s="208"/>
      <c r="Z22" s="208"/>
      <c r="AA22" s="208"/>
      <c r="AB22" s="54" t="s">
        <v>10</v>
      </c>
      <c r="AC22" s="55">
        <f>DATE(AC12,12,25)</f>
        <v>41268</v>
      </c>
      <c r="AD22" s="56">
        <v>150</v>
      </c>
    </row>
    <row r="23" spans="2:30" ht="21" customHeight="1">
      <c r="B23" s="18">
        <f t="shared" si="14"/>
        <v>41039</v>
      </c>
      <c r="C23" s="21"/>
      <c r="D23" s="21"/>
      <c r="E23" s="21"/>
      <c r="F23" s="21"/>
      <c r="G23" s="118">
        <f t="shared" si="6"/>
        <v>0</v>
      </c>
      <c r="H23" s="119">
        <f t="shared" si="7"/>
        <v>0</v>
      </c>
      <c r="I23" s="118">
        <f t="shared" si="8"/>
        <v>0</v>
      </c>
      <c r="J23" s="119">
        <f t="shared" si="9"/>
        <v>0</v>
      </c>
      <c r="K23" s="120">
        <f t="shared" si="10"/>
        <v>0</v>
      </c>
      <c r="L23" s="121">
        <f t="shared" si="11"/>
        <v>0</v>
      </c>
      <c r="M23" s="107"/>
      <c r="N23" s="112">
        <f t="shared" si="12"/>
        <v>0</v>
      </c>
      <c r="O23" s="112">
        <f t="shared" si="0"/>
        <v>0</v>
      </c>
      <c r="P23" s="112">
        <f t="shared" si="1"/>
        <v>0</v>
      </c>
      <c r="Q23" s="112">
        <f t="shared" si="2"/>
        <v>0</v>
      </c>
      <c r="R23" s="112">
        <f t="shared" si="3"/>
        <v>0</v>
      </c>
      <c r="S23" s="112">
        <f t="shared" si="13"/>
        <v>0</v>
      </c>
      <c r="T23" s="112">
        <f t="shared" si="4"/>
        <v>0</v>
      </c>
      <c r="U23" s="112">
        <f t="shared" si="5"/>
        <v>0</v>
      </c>
      <c r="V23" s="9"/>
      <c r="W23" s="32"/>
      <c r="X23" s="33"/>
      <c r="Y23" s="208"/>
      <c r="Z23" s="208"/>
      <c r="AA23" s="208"/>
      <c r="AB23" s="54" t="s">
        <v>12</v>
      </c>
      <c r="AC23" s="55">
        <f>DATE(AC12,12,26)</f>
        <v>41269</v>
      </c>
      <c r="AD23" s="56">
        <v>150</v>
      </c>
    </row>
    <row r="24" spans="2:30" ht="21" customHeight="1">
      <c r="B24" s="18">
        <f t="shared" si="14"/>
        <v>41040</v>
      </c>
      <c r="C24" s="21"/>
      <c r="D24" s="21"/>
      <c r="E24" s="21"/>
      <c r="F24" s="21"/>
      <c r="G24" s="118">
        <f t="shared" si="6"/>
        <v>0</v>
      </c>
      <c r="H24" s="119">
        <f t="shared" si="7"/>
        <v>0</v>
      </c>
      <c r="I24" s="118">
        <f t="shared" si="8"/>
        <v>0</v>
      </c>
      <c r="J24" s="119">
        <f t="shared" si="9"/>
        <v>0</v>
      </c>
      <c r="K24" s="120">
        <f t="shared" si="10"/>
        <v>0</v>
      </c>
      <c r="L24" s="121">
        <f t="shared" si="11"/>
        <v>0</v>
      </c>
      <c r="M24" s="107"/>
      <c r="N24" s="112">
        <f t="shared" si="12"/>
        <v>0</v>
      </c>
      <c r="O24" s="112">
        <f t="shared" si="0"/>
        <v>0</v>
      </c>
      <c r="P24" s="112">
        <f t="shared" si="1"/>
        <v>0</v>
      </c>
      <c r="Q24" s="112">
        <f t="shared" si="2"/>
        <v>0</v>
      </c>
      <c r="R24" s="112">
        <f t="shared" si="3"/>
        <v>0</v>
      </c>
      <c r="S24" s="112">
        <f t="shared" si="13"/>
        <v>0</v>
      </c>
      <c r="T24" s="112">
        <f t="shared" si="4"/>
        <v>0</v>
      </c>
      <c r="U24" s="112">
        <f t="shared" si="5"/>
        <v>0</v>
      </c>
      <c r="V24" s="9"/>
      <c r="W24" s="32"/>
      <c r="X24" s="33"/>
      <c r="Y24" s="208"/>
      <c r="Z24" s="208"/>
      <c r="AA24" s="208"/>
      <c r="AB24" s="63" t="s">
        <v>35</v>
      </c>
      <c r="AC24" s="84">
        <f>DATE(AC12,12,31)</f>
        <v>41274</v>
      </c>
      <c r="AD24" s="73">
        <v>125</v>
      </c>
    </row>
    <row r="25" spans="2:27" ht="21" customHeight="1">
      <c r="B25" s="18">
        <f t="shared" si="14"/>
        <v>41041</v>
      </c>
      <c r="C25" s="21"/>
      <c r="D25" s="21"/>
      <c r="E25" s="21"/>
      <c r="F25" s="21"/>
      <c r="G25" s="118">
        <f t="shared" si="6"/>
        <v>0</v>
      </c>
      <c r="H25" s="119">
        <f t="shared" si="7"/>
        <v>0</v>
      </c>
      <c r="I25" s="118">
        <f t="shared" si="8"/>
        <v>0</v>
      </c>
      <c r="J25" s="119">
        <f t="shared" si="9"/>
        <v>0</v>
      </c>
      <c r="K25" s="120">
        <f t="shared" si="10"/>
        <v>0</v>
      </c>
      <c r="L25" s="121">
        <f t="shared" si="11"/>
        <v>0</v>
      </c>
      <c r="M25" s="107"/>
      <c r="N25" s="112">
        <f t="shared" si="12"/>
        <v>0</v>
      </c>
      <c r="O25" s="112">
        <f t="shared" si="0"/>
        <v>0</v>
      </c>
      <c r="P25" s="112">
        <f t="shared" si="1"/>
        <v>0</v>
      </c>
      <c r="Q25" s="112">
        <f t="shared" si="2"/>
        <v>0</v>
      </c>
      <c r="R25" s="112">
        <f t="shared" si="3"/>
        <v>0</v>
      </c>
      <c r="S25" s="112">
        <f t="shared" si="13"/>
        <v>1</v>
      </c>
      <c r="T25" s="112">
        <f t="shared" si="4"/>
        <v>0</v>
      </c>
      <c r="U25" s="112">
        <f t="shared" si="5"/>
        <v>0</v>
      </c>
      <c r="V25" s="9"/>
      <c r="W25" s="32"/>
      <c r="X25" s="33"/>
      <c r="Y25" s="208"/>
      <c r="Z25" s="208"/>
      <c r="AA25" s="208"/>
    </row>
    <row r="26" spans="2:30" ht="21" customHeight="1">
      <c r="B26" s="18">
        <f t="shared" si="14"/>
        <v>41042</v>
      </c>
      <c r="C26" s="21"/>
      <c r="D26" s="21"/>
      <c r="E26" s="21"/>
      <c r="F26" s="21"/>
      <c r="G26" s="118">
        <f t="shared" si="6"/>
        <v>0</v>
      </c>
      <c r="H26" s="119">
        <f t="shared" si="7"/>
        <v>0</v>
      </c>
      <c r="I26" s="118">
        <f t="shared" si="8"/>
        <v>0</v>
      </c>
      <c r="J26" s="119">
        <f t="shared" si="9"/>
        <v>0</v>
      </c>
      <c r="K26" s="120">
        <f t="shared" si="10"/>
        <v>0</v>
      </c>
      <c r="L26" s="121">
        <f t="shared" si="11"/>
        <v>0</v>
      </c>
      <c r="M26" s="107"/>
      <c r="N26" s="112">
        <f t="shared" si="12"/>
        <v>1</v>
      </c>
      <c r="O26" s="112">
        <f t="shared" si="0"/>
        <v>0</v>
      </c>
      <c r="P26" s="112">
        <f t="shared" si="1"/>
        <v>0</v>
      </c>
      <c r="Q26" s="112">
        <f t="shared" si="2"/>
        <v>0</v>
      </c>
      <c r="R26" s="112">
        <f t="shared" si="3"/>
        <v>0</v>
      </c>
      <c r="S26" s="112">
        <f t="shared" si="13"/>
        <v>0</v>
      </c>
      <c r="T26" s="112">
        <f t="shared" si="4"/>
        <v>0</v>
      </c>
      <c r="U26" s="112">
        <f t="shared" si="5"/>
        <v>0</v>
      </c>
      <c r="V26" s="9"/>
      <c r="W26" s="32"/>
      <c r="X26" s="33"/>
      <c r="Y26" s="208"/>
      <c r="Z26" s="208"/>
      <c r="AA26" s="208"/>
      <c r="AB26" s="58" t="s">
        <v>43</v>
      </c>
      <c r="AC26" s="59">
        <f>YEAR(Beginndatum_1)</f>
        <v>2012</v>
      </c>
      <c r="AD26" s="60" t="s">
        <v>38</v>
      </c>
    </row>
    <row r="27" spans="2:32" ht="21" customHeight="1">
      <c r="B27" s="18">
        <f t="shared" si="14"/>
        <v>41043</v>
      </c>
      <c r="C27" s="21"/>
      <c r="D27" s="21"/>
      <c r="E27" s="21"/>
      <c r="F27" s="21"/>
      <c r="G27" s="118">
        <f t="shared" si="6"/>
        <v>0</v>
      </c>
      <c r="H27" s="119">
        <f t="shared" si="7"/>
        <v>0</v>
      </c>
      <c r="I27" s="118">
        <f t="shared" si="8"/>
        <v>0</v>
      </c>
      <c r="J27" s="119">
        <f t="shared" si="9"/>
        <v>0</v>
      </c>
      <c r="K27" s="120">
        <f t="shared" si="10"/>
        <v>0</v>
      </c>
      <c r="L27" s="121">
        <f t="shared" si="11"/>
        <v>0</v>
      </c>
      <c r="M27" s="107"/>
      <c r="N27" s="112">
        <f t="shared" si="12"/>
        <v>0</v>
      </c>
      <c r="O27" s="112">
        <f t="shared" si="0"/>
        <v>0</v>
      </c>
      <c r="P27" s="112">
        <f t="shared" si="1"/>
        <v>0</v>
      </c>
      <c r="Q27" s="112">
        <f t="shared" si="2"/>
        <v>0</v>
      </c>
      <c r="R27" s="112">
        <f t="shared" si="3"/>
        <v>0</v>
      </c>
      <c r="S27" s="112">
        <f t="shared" si="13"/>
        <v>0</v>
      </c>
      <c r="T27" s="112">
        <f t="shared" si="4"/>
        <v>0</v>
      </c>
      <c r="U27" s="112">
        <f t="shared" si="5"/>
        <v>0</v>
      </c>
      <c r="V27" s="9"/>
      <c r="W27" s="32"/>
      <c r="X27" s="33"/>
      <c r="Y27" s="208"/>
      <c r="Z27" s="208"/>
      <c r="AA27" s="208"/>
      <c r="AB27" s="176" t="s">
        <v>49</v>
      </c>
      <c r="AC27" s="177"/>
      <c r="AD27" s="178"/>
      <c r="AF27" s="2" t="s">
        <v>48</v>
      </c>
    </row>
    <row r="28" spans="2:30" ht="21" customHeight="1">
      <c r="B28" s="18">
        <f t="shared" si="14"/>
        <v>41044</v>
      </c>
      <c r="C28" s="21"/>
      <c r="D28" s="21"/>
      <c r="E28" s="21"/>
      <c r="F28" s="21"/>
      <c r="G28" s="118">
        <f t="shared" si="6"/>
        <v>0</v>
      </c>
      <c r="H28" s="119">
        <f t="shared" si="7"/>
        <v>0</v>
      </c>
      <c r="I28" s="118">
        <f t="shared" si="8"/>
        <v>0</v>
      </c>
      <c r="J28" s="119">
        <f t="shared" si="9"/>
        <v>0</v>
      </c>
      <c r="K28" s="120">
        <f t="shared" si="10"/>
        <v>0</v>
      </c>
      <c r="L28" s="121">
        <f t="shared" si="11"/>
        <v>0</v>
      </c>
      <c r="M28" s="107"/>
      <c r="N28" s="112">
        <f t="shared" si="12"/>
        <v>0</v>
      </c>
      <c r="O28" s="112">
        <f t="shared" si="0"/>
        <v>0</v>
      </c>
      <c r="P28" s="112">
        <f t="shared" si="1"/>
        <v>0</v>
      </c>
      <c r="Q28" s="112">
        <f t="shared" si="2"/>
        <v>0</v>
      </c>
      <c r="R28" s="112">
        <f t="shared" si="3"/>
        <v>0</v>
      </c>
      <c r="S28" s="112">
        <f t="shared" si="13"/>
        <v>0</v>
      </c>
      <c r="T28" s="112">
        <f t="shared" si="4"/>
        <v>0</v>
      </c>
      <c r="U28" s="112">
        <f t="shared" si="5"/>
        <v>0</v>
      </c>
      <c r="V28" s="9"/>
      <c r="W28" s="32"/>
      <c r="X28" s="33"/>
      <c r="Y28" s="208"/>
      <c r="Z28" s="208"/>
      <c r="AA28" s="208"/>
      <c r="AB28" s="179"/>
      <c r="AC28" s="180"/>
      <c r="AD28" s="181"/>
    </row>
    <row r="29" spans="2:30" ht="21" customHeight="1">
      <c r="B29" s="18">
        <f t="shared" si="14"/>
        <v>41045</v>
      </c>
      <c r="C29" s="21"/>
      <c r="D29" s="21"/>
      <c r="E29" s="21"/>
      <c r="F29" s="21"/>
      <c r="G29" s="118">
        <f t="shared" si="6"/>
        <v>0</v>
      </c>
      <c r="H29" s="119">
        <f t="shared" si="7"/>
        <v>0</v>
      </c>
      <c r="I29" s="118">
        <f t="shared" si="8"/>
        <v>0</v>
      </c>
      <c r="J29" s="119">
        <f t="shared" si="9"/>
        <v>0</v>
      </c>
      <c r="K29" s="120">
        <f t="shared" si="10"/>
        <v>0</v>
      </c>
      <c r="L29" s="121">
        <f t="shared" si="11"/>
        <v>0</v>
      </c>
      <c r="M29" s="107"/>
      <c r="N29" s="112">
        <f t="shared" si="12"/>
        <v>0</v>
      </c>
      <c r="O29" s="112">
        <f t="shared" si="0"/>
        <v>0</v>
      </c>
      <c r="P29" s="112">
        <f t="shared" si="1"/>
        <v>0</v>
      </c>
      <c r="Q29" s="112">
        <f t="shared" si="2"/>
        <v>0</v>
      </c>
      <c r="R29" s="112">
        <f t="shared" si="3"/>
        <v>0</v>
      </c>
      <c r="S29" s="112">
        <f t="shared" si="13"/>
        <v>0</v>
      </c>
      <c r="T29" s="112">
        <f t="shared" si="4"/>
        <v>1</v>
      </c>
      <c r="U29" s="112">
        <f t="shared" si="5"/>
        <v>0</v>
      </c>
      <c r="V29" s="9"/>
      <c r="W29" s="32"/>
      <c r="X29" s="33"/>
      <c r="Y29" s="208"/>
      <c r="Z29" s="208"/>
      <c r="AA29" s="208"/>
      <c r="AB29" s="170" t="s">
        <v>50</v>
      </c>
      <c r="AC29" s="171"/>
      <c r="AD29" s="172"/>
    </row>
    <row r="30" spans="2:30" ht="21" customHeight="1">
      <c r="B30" s="18">
        <f t="shared" si="14"/>
        <v>41046</v>
      </c>
      <c r="C30" s="21"/>
      <c r="D30" s="21"/>
      <c r="E30" s="21"/>
      <c r="F30" s="21"/>
      <c r="G30" s="118">
        <f t="shared" si="6"/>
        <v>0</v>
      </c>
      <c r="H30" s="119">
        <f t="shared" si="7"/>
        <v>0</v>
      </c>
      <c r="I30" s="118">
        <f t="shared" si="8"/>
        <v>0</v>
      </c>
      <c r="J30" s="119">
        <f t="shared" si="9"/>
        <v>0</v>
      </c>
      <c r="K30" s="120">
        <f t="shared" si="10"/>
        <v>0</v>
      </c>
      <c r="L30" s="121">
        <f t="shared" si="11"/>
        <v>0</v>
      </c>
      <c r="M30" s="107"/>
      <c r="N30" s="112">
        <f t="shared" si="12"/>
        <v>0</v>
      </c>
      <c r="O30" s="112">
        <f t="shared" si="0"/>
        <v>1</v>
      </c>
      <c r="P30" s="112">
        <f t="shared" si="1"/>
        <v>0</v>
      </c>
      <c r="Q30" s="112">
        <f t="shared" si="2"/>
        <v>0</v>
      </c>
      <c r="R30" s="112">
        <f t="shared" si="3"/>
        <v>0</v>
      </c>
      <c r="S30" s="112">
        <f t="shared" si="13"/>
        <v>0</v>
      </c>
      <c r="T30" s="112">
        <f t="shared" si="4"/>
        <v>0</v>
      </c>
      <c r="U30" s="112">
        <f t="shared" si="5"/>
        <v>0</v>
      </c>
      <c r="V30" s="9"/>
      <c r="W30" s="32"/>
      <c r="X30" s="33"/>
      <c r="Y30" s="208"/>
      <c r="Z30" s="208"/>
      <c r="AA30" s="208"/>
      <c r="AB30" s="173"/>
      <c r="AC30" s="174"/>
      <c r="AD30" s="175"/>
    </row>
    <row r="31" spans="2:30" ht="21" customHeight="1">
      <c r="B31" s="18">
        <f t="shared" si="14"/>
        <v>41047</v>
      </c>
      <c r="C31" s="21"/>
      <c r="D31" s="21"/>
      <c r="E31" s="21"/>
      <c r="F31" s="21"/>
      <c r="G31" s="118">
        <f t="shared" si="6"/>
        <v>0</v>
      </c>
      <c r="H31" s="119">
        <f t="shared" si="7"/>
        <v>0</v>
      </c>
      <c r="I31" s="118">
        <f t="shared" si="8"/>
        <v>0</v>
      </c>
      <c r="J31" s="119">
        <f t="shared" si="9"/>
        <v>0</v>
      </c>
      <c r="K31" s="120">
        <f t="shared" si="10"/>
        <v>0</v>
      </c>
      <c r="L31" s="121">
        <f t="shared" si="11"/>
        <v>0</v>
      </c>
      <c r="M31" s="107"/>
      <c r="N31" s="112">
        <f t="shared" si="12"/>
        <v>0</v>
      </c>
      <c r="O31" s="112">
        <f t="shared" si="0"/>
        <v>0</v>
      </c>
      <c r="P31" s="112">
        <f t="shared" si="1"/>
        <v>0</v>
      </c>
      <c r="Q31" s="112">
        <f t="shared" si="2"/>
        <v>0</v>
      </c>
      <c r="R31" s="112">
        <f t="shared" si="3"/>
        <v>0</v>
      </c>
      <c r="S31" s="112">
        <f t="shared" si="13"/>
        <v>0</v>
      </c>
      <c r="T31" s="112">
        <f t="shared" si="4"/>
        <v>0</v>
      </c>
      <c r="U31" s="112">
        <f t="shared" si="5"/>
        <v>0</v>
      </c>
      <c r="V31" s="9"/>
      <c r="W31" s="32"/>
      <c r="X31" s="33"/>
      <c r="Y31" s="208"/>
      <c r="Z31" s="208"/>
      <c r="AA31" s="208"/>
      <c r="AB31" s="61" t="s">
        <v>39</v>
      </c>
      <c r="AC31" s="65">
        <f>IF([0]!HL_3_Koenige_1=""," ",[0]!HL_3_Koenige_1)</f>
        <v>40914</v>
      </c>
      <c r="AD31" s="53">
        <v>125</v>
      </c>
    </row>
    <row r="32" spans="2:30" ht="21" customHeight="1">
      <c r="B32" s="18">
        <f t="shared" si="14"/>
        <v>41048</v>
      </c>
      <c r="C32" s="21"/>
      <c r="D32" s="21"/>
      <c r="E32" s="21"/>
      <c r="F32" s="21"/>
      <c r="G32" s="118">
        <f t="shared" si="6"/>
        <v>0</v>
      </c>
      <c r="H32" s="119">
        <f t="shared" si="7"/>
        <v>0</v>
      </c>
      <c r="I32" s="118">
        <f t="shared" si="8"/>
        <v>0</v>
      </c>
      <c r="J32" s="119">
        <f t="shared" si="9"/>
        <v>0</v>
      </c>
      <c r="K32" s="120">
        <f t="shared" si="10"/>
        <v>0</v>
      </c>
      <c r="L32" s="121">
        <f t="shared" si="11"/>
        <v>0</v>
      </c>
      <c r="M32" s="107"/>
      <c r="N32" s="112">
        <f t="shared" si="12"/>
        <v>0</v>
      </c>
      <c r="O32" s="112">
        <f t="shared" si="0"/>
        <v>0</v>
      </c>
      <c r="P32" s="112">
        <f t="shared" si="1"/>
        <v>0</v>
      </c>
      <c r="Q32" s="112">
        <f t="shared" si="2"/>
        <v>0</v>
      </c>
      <c r="R32" s="112">
        <f t="shared" si="3"/>
        <v>0</v>
      </c>
      <c r="S32" s="112">
        <f t="shared" si="13"/>
        <v>1</v>
      </c>
      <c r="T32" s="112">
        <f t="shared" si="4"/>
        <v>0</v>
      </c>
      <c r="U32" s="112">
        <f t="shared" si="5"/>
        <v>0</v>
      </c>
      <c r="V32" s="9"/>
      <c r="W32" s="32"/>
      <c r="X32" s="33"/>
      <c r="Y32" s="208"/>
      <c r="Z32" s="208"/>
      <c r="AA32" s="208"/>
      <c r="AB32" s="57" t="s">
        <v>40</v>
      </c>
      <c r="AC32" s="66">
        <f>IF([0]!Fronleichnam_1=""," ",[0]!Fronleichnam_1)</f>
        <v>41067</v>
      </c>
      <c r="AD32" s="56">
        <v>125</v>
      </c>
    </row>
    <row r="33" spans="2:30" ht="21" customHeight="1">
      <c r="B33" s="18">
        <f t="shared" si="14"/>
        <v>41049</v>
      </c>
      <c r="C33" s="21"/>
      <c r="D33" s="21"/>
      <c r="E33" s="21"/>
      <c r="F33" s="21"/>
      <c r="G33" s="118">
        <f t="shared" si="6"/>
        <v>0</v>
      </c>
      <c r="H33" s="119">
        <f t="shared" si="7"/>
        <v>0</v>
      </c>
      <c r="I33" s="118">
        <f t="shared" si="8"/>
        <v>0</v>
      </c>
      <c r="J33" s="119">
        <f t="shared" si="9"/>
        <v>0</v>
      </c>
      <c r="K33" s="120">
        <f t="shared" si="10"/>
        <v>0</v>
      </c>
      <c r="L33" s="121">
        <f t="shared" si="11"/>
        <v>0</v>
      </c>
      <c r="M33" s="107"/>
      <c r="N33" s="112">
        <f t="shared" si="12"/>
        <v>1</v>
      </c>
      <c r="O33" s="112">
        <f t="shared" si="0"/>
        <v>0</v>
      </c>
      <c r="P33" s="112">
        <f t="shared" si="1"/>
        <v>0</v>
      </c>
      <c r="Q33" s="112">
        <f t="shared" si="2"/>
        <v>0</v>
      </c>
      <c r="R33" s="112">
        <f t="shared" si="3"/>
        <v>0</v>
      </c>
      <c r="S33" s="112">
        <f t="shared" si="13"/>
        <v>0</v>
      </c>
      <c r="T33" s="112">
        <f t="shared" si="4"/>
        <v>0</v>
      </c>
      <c r="U33" s="112">
        <f t="shared" si="5"/>
        <v>0</v>
      </c>
      <c r="V33" s="9"/>
      <c r="W33" s="32"/>
      <c r="X33" s="33"/>
      <c r="Y33" s="208"/>
      <c r="Z33" s="208"/>
      <c r="AA33" s="208"/>
      <c r="AB33" s="57" t="s">
        <v>46</v>
      </c>
      <c r="AC33" s="66">
        <f>IF([0]!Friedensfest_1=""," ",[0]!Friedensfest_1)</f>
        <v>41129</v>
      </c>
      <c r="AD33" s="56">
        <v>125</v>
      </c>
    </row>
    <row r="34" spans="2:30" ht="21" customHeight="1">
      <c r="B34" s="18">
        <f t="shared" si="14"/>
        <v>41050</v>
      </c>
      <c r="C34" s="21"/>
      <c r="D34" s="21"/>
      <c r="E34" s="21"/>
      <c r="F34" s="21"/>
      <c r="G34" s="118">
        <f t="shared" si="6"/>
        <v>0</v>
      </c>
      <c r="H34" s="119">
        <f t="shared" si="7"/>
        <v>0</v>
      </c>
      <c r="I34" s="118">
        <f t="shared" si="8"/>
        <v>0</v>
      </c>
      <c r="J34" s="119">
        <f t="shared" si="9"/>
        <v>0</v>
      </c>
      <c r="K34" s="120">
        <f t="shared" si="10"/>
        <v>0</v>
      </c>
      <c r="L34" s="121">
        <f t="shared" si="11"/>
        <v>0</v>
      </c>
      <c r="M34" s="107"/>
      <c r="N34" s="112">
        <f t="shared" si="12"/>
        <v>0</v>
      </c>
      <c r="O34" s="112">
        <f t="shared" si="0"/>
        <v>0</v>
      </c>
      <c r="P34" s="112">
        <f t="shared" si="1"/>
        <v>0</v>
      </c>
      <c r="Q34" s="112">
        <f t="shared" si="2"/>
        <v>0</v>
      </c>
      <c r="R34" s="112">
        <f t="shared" si="3"/>
        <v>0</v>
      </c>
      <c r="S34" s="112">
        <f t="shared" si="13"/>
        <v>0</v>
      </c>
      <c r="T34" s="112">
        <f t="shared" si="4"/>
        <v>0</v>
      </c>
      <c r="U34" s="112">
        <f t="shared" si="5"/>
        <v>0</v>
      </c>
      <c r="V34" s="9"/>
      <c r="W34" s="32"/>
      <c r="X34" s="33"/>
      <c r="Y34" s="208"/>
      <c r="Z34" s="208"/>
      <c r="AA34" s="208"/>
      <c r="AB34" s="57" t="s">
        <v>41</v>
      </c>
      <c r="AC34" s="66">
        <f>IF([0]!Maria_Himmelfahrt_1=""," ",[0]!Maria_Himmelfahrt_1)</f>
        <v>41136</v>
      </c>
      <c r="AD34" s="56">
        <v>125</v>
      </c>
    </row>
    <row r="35" spans="2:30" ht="21" customHeight="1">
      <c r="B35" s="18">
        <f t="shared" si="14"/>
        <v>41051</v>
      </c>
      <c r="C35" s="21"/>
      <c r="D35" s="21"/>
      <c r="E35" s="21"/>
      <c r="F35" s="21"/>
      <c r="G35" s="118">
        <f t="shared" si="6"/>
        <v>0</v>
      </c>
      <c r="H35" s="119">
        <f t="shared" si="7"/>
        <v>0</v>
      </c>
      <c r="I35" s="118">
        <f t="shared" si="8"/>
        <v>0</v>
      </c>
      <c r="J35" s="119">
        <f t="shared" si="9"/>
        <v>0</v>
      </c>
      <c r="K35" s="120">
        <f t="shared" si="10"/>
        <v>0</v>
      </c>
      <c r="L35" s="121">
        <f t="shared" si="11"/>
        <v>0</v>
      </c>
      <c r="M35" s="107"/>
      <c r="N35" s="112">
        <f t="shared" si="12"/>
        <v>0</v>
      </c>
      <c r="O35" s="112">
        <f t="shared" si="0"/>
        <v>0</v>
      </c>
      <c r="P35" s="112">
        <f t="shared" si="1"/>
        <v>0</v>
      </c>
      <c r="Q35" s="112">
        <f t="shared" si="2"/>
        <v>0</v>
      </c>
      <c r="R35" s="112">
        <f t="shared" si="3"/>
        <v>0</v>
      </c>
      <c r="S35" s="112">
        <f t="shared" si="13"/>
        <v>0</v>
      </c>
      <c r="T35" s="112">
        <f t="shared" si="4"/>
        <v>0</v>
      </c>
      <c r="U35" s="112">
        <f t="shared" si="5"/>
        <v>0</v>
      </c>
      <c r="V35" s="9"/>
      <c r="W35" s="32"/>
      <c r="X35" s="33"/>
      <c r="Y35" s="208"/>
      <c r="Z35" s="208"/>
      <c r="AA35" s="208"/>
      <c r="AB35" s="57" t="s">
        <v>45</v>
      </c>
      <c r="AC35" s="67">
        <f>IF([0]!Refomationstag_1=""," ",[0]!Refomationstag_1)</f>
        <v>41213</v>
      </c>
      <c r="AD35" s="62">
        <v>125</v>
      </c>
    </row>
    <row r="36" spans="2:30" ht="21" customHeight="1">
      <c r="B36" s="18">
        <f t="shared" si="14"/>
        <v>41052</v>
      </c>
      <c r="C36" s="21"/>
      <c r="D36" s="21"/>
      <c r="E36" s="21"/>
      <c r="F36" s="21"/>
      <c r="G36" s="118">
        <f t="shared" si="6"/>
        <v>0</v>
      </c>
      <c r="H36" s="119">
        <f t="shared" si="7"/>
        <v>0</v>
      </c>
      <c r="I36" s="118">
        <f t="shared" si="8"/>
        <v>0</v>
      </c>
      <c r="J36" s="119">
        <f t="shared" si="9"/>
        <v>0</v>
      </c>
      <c r="K36" s="120">
        <f t="shared" si="10"/>
        <v>0</v>
      </c>
      <c r="L36" s="121">
        <f t="shared" si="11"/>
        <v>0</v>
      </c>
      <c r="M36" s="107"/>
      <c r="N36" s="112">
        <f t="shared" si="12"/>
        <v>0</v>
      </c>
      <c r="O36" s="112">
        <f t="shared" si="0"/>
        <v>0</v>
      </c>
      <c r="P36" s="112">
        <f t="shared" si="1"/>
        <v>0</v>
      </c>
      <c r="Q36" s="112">
        <f t="shared" si="2"/>
        <v>0</v>
      </c>
      <c r="R36" s="112">
        <f t="shared" si="3"/>
        <v>0</v>
      </c>
      <c r="S36" s="112">
        <f t="shared" si="13"/>
        <v>0</v>
      </c>
      <c r="T36" s="112">
        <f t="shared" si="4"/>
        <v>0</v>
      </c>
      <c r="U36" s="112">
        <f t="shared" si="5"/>
        <v>0</v>
      </c>
      <c r="V36" s="9"/>
      <c r="W36" s="49"/>
      <c r="X36" s="33"/>
      <c r="Y36" s="208"/>
      <c r="Z36" s="208"/>
      <c r="AA36" s="208"/>
      <c r="AB36" s="57" t="s">
        <v>42</v>
      </c>
      <c r="AC36" s="66">
        <f>IF([0]!Allerheiligen_1=""," ",[0]!Allerheiligen_1)</f>
        <v>41214</v>
      </c>
      <c r="AD36" s="56">
        <v>125</v>
      </c>
    </row>
    <row r="37" spans="2:30" ht="21" customHeight="1">
      <c r="B37" s="18">
        <f t="shared" si="14"/>
        <v>41053</v>
      </c>
      <c r="C37" s="21"/>
      <c r="D37" s="21"/>
      <c r="E37" s="21"/>
      <c r="F37" s="21"/>
      <c r="G37" s="118">
        <f t="shared" si="6"/>
        <v>0</v>
      </c>
      <c r="H37" s="119">
        <f t="shared" si="7"/>
        <v>0</v>
      </c>
      <c r="I37" s="118">
        <f t="shared" si="8"/>
        <v>0</v>
      </c>
      <c r="J37" s="119">
        <f t="shared" si="9"/>
        <v>0</v>
      </c>
      <c r="K37" s="120">
        <f t="shared" si="10"/>
        <v>0</v>
      </c>
      <c r="L37" s="121">
        <f t="shared" si="11"/>
        <v>0</v>
      </c>
      <c r="M37" s="107"/>
      <c r="N37" s="112">
        <f t="shared" si="12"/>
        <v>0</v>
      </c>
      <c r="O37" s="112">
        <f t="shared" si="0"/>
        <v>0</v>
      </c>
      <c r="P37" s="112">
        <f t="shared" si="1"/>
        <v>0</v>
      </c>
      <c r="Q37" s="112">
        <f t="shared" si="2"/>
        <v>0</v>
      </c>
      <c r="R37" s="112">
        <f t="shared" si="3"/>
        <v>0</v>
      </c>
      <c r="S37" s="112">
        <f t="shared" si="13"/>
        <v>0</v>
      </c>
      <c r="T37" s="112">
        <f t="shared" si="4"/>
        <v>0</v>
      </c>
      <c r="U37" s="112">
        <f t="shared" si="5"/>
        <v>0</v>
      </c>
      <c r="V37" s="9"/>
      <c r="W37" s="49"/>
      <c r="X37" s="50"/>
      <c r="Y37" s="208"/>
      <c r="Z37" s="208"/>
      <c r="AA37" s="208"/>
      <c r="AB37" s="63" t="s">
        <v>47</v>
      </c>
      <c r="AC37" s="68">
        <f>IF([0]!Buss_Bettag_1=""," ",[0]!Buss_Bettag_1)</f>
        <v>41234</v>
      </c>
      <c r="AD37" s="64">
        <v>125</v>
      </c>
    </row>
    <row r="38" spans="2:31" ht="21" customHeight="1">
      <c r="B38" s="18">
        <f t="shared" si="14"/>
        <v>41054</v>
      </c>
      <c r="C38" s="21"/>
      <c r="D38" s="21"/>
      <c r="E38" s="21"/>
      <c r="F38" s="21"/>
      <c r="G38" s="118">
        <f t="shared" si="6"/>
        <v>0</v>
      </c>
      <c r="H38" s="119">
        <f t="shared" si="7"/>
        <v>0</v>
      </c>
      <c r="I38" s="118">
        <f t="shared" si="8"/>
        <v>0</v>
      </c>
      <c r="J38" s="119">
        <f t="shared" si="9"/>
        <v>0</v>
      </c>
      <c r="K38" s="120">
        <f t="shared" si="10"/>
        <v>0</v>
      </c>
      <c r="L38" s="121">
        <f t="shared" si="11"/>
        <v>0</v>
      </c>
      <c r="M38" s="107"/>
      <c r="N38" s="112">
        <f t="shared" si="12"/>
        <v>0</v>
      </c>
      <c r="O38" s="112">
        <f t="shared" si="0"/>
        <v>0</v>
      </c>
      <c r="P38" s="112">
        <f t="shared" si="1"/>
        <v>0</v>
      </c>
      <c r="Q38" s="112">
        <f t="shared" si="2"/>
        <v>0</v>
      </c>
      <c r="R38" s="112">
        <f t="shared" si="3"/>
        <v>0</v>
      </c>
      <c r="S38" s="112">
        <f t="shared" si="13"/>
        <v>0</v>
      </c>
      <c r="T38" s="112">
        <f t="shared" si="4"/>
        <v>0</v>
      </c>
      <c r="U38" s="112">
        <f t="shared" si="5"/>
        <v>0</v>
      </c>
      <c r="V38" s="9"/>
      <c r="W38" s="49"/>
      <c r="X38" s="33"/>
      <c r="Y38" s="208"/>
      <c r="Z38" s="208"/>
      <c r="AA38" s="208"/>
      <c r="AB38" s="74" t="s">
        <v>2</v>
      </c>
      <c r="AC38" s="75">
        <f>IF([0]!Ostersonntag_1=""," ",[0]!Ostersonntag_1)</f>
        <v>41007</v>
      </c>
      <c r="AD38" s="76">
        <v>125</v>
      </c>
      <c r="AE38" s="79"/>
    </row>
    <row r="39" spans="2:30" ht="21" customHeight="1">
      <c r="B39" s="18">
        <f t="shared" si="14"/>
        <v>41055</v>
      </c>
      <c r="C39" s="21"/>
      <c r="D39" s="21"/>
      <c r="E39" s="21"/>
      <c r="F39" s="21"/>
      <c r="G39" s="118">
        <f t="shared" si="6"/>
        <v>0</v>
      </c>
      <c r="H39" s="119">
        <f t="shared" si="7"/>
        <v>0</v>
      </c>
      <c r="I39" s="118">
        <f t="shared" si="8"/>
        <v>0</v>
      </c>
      <c r="J39" s="119">
        <f t="shared" si="9"/>
        <v>0</v>
      </c>
      <c r="K39" s="120">
        <f t="shared" si="10"/>
        <v>0</v>
      </c>
      <c r="L39" s="121">
        <f t="shared" si="11"/>
        <v>0</v>
      </c>
      <c r="M39" s="107"/>
      <c r="N39" s="112">
        <f t="shared" si="12"/>
        <v>0</v>
      </c>
      <c r="O39" s="112">
        <f t="shared" si="0"/>
        <v>0</v>
      </c>
      <c r="P39" s="112">
        <f t="shared" si="1"/>
        <v>0</v>
      </c>
      <c r="Q39" s="112">
        <f t="shared" si="2"/>
        <v>0</v>
      </c>
      <c r="R39" s="112">
        <f t="shared" si="3"/>
        <v>0</v>
      </c>
      <c r="S39" s="112">
        <f t="shared" si="13"/>
        <v>1</v>
      </c>
      <c r="T39" s="112">
        <f t="shared" si="4"/>
        <v>0</v>
      </c>
      <c r="U39" s="112">
        <f t="shared" si="5"/>
        <v>0</v>
      </c>
      <c r="V39" s="9"/>
      <c r="W39" s="32"/>
      <c r="X39" s="33"/>
      <c r="Y39" s="208"/>
      <c r="Z39" s="208"/>
      <c r="AA39" s="208"/>
      <c r="AB39" s="77" t="s">
        <v>51</v>
      </c>
      <c r="AC39" s="78">
        <f>IF([0]!Pfingstsonntag_1=""," ",[0]!Pfingstsonntag_1)</f>
        <v>41056</v>
      </c>
      <c r="AD39" s="76">
        <v>125</v>
      </c>
    </row>
    <row r="40" spans="2:30" ht="21" customHeight="1">
      <c r="B40" s="18">
        <f t="shared" si="14"/>
        <v>41056</v>
      </c>
      <c r="C40" s="21"/>
      <c r="D40" s="21"/>
      <c r="E40" s="21"/>
      <c r="F40" s="21"/>
      <c r="G40" s="118">
        <f t="shared" si="6"/>
        <v>0</v>
      </c>
      <c r="H40" s="119">
        <f t="shared" si="7"/>
        <v>0</v>
      </c>
      <c r="I40" s="118">
        <f t="shared" si="8"/>
        <v>0</v>
      </c>
      <c r="J40" s="119">
        <f t="shared" si="9"/>
        <v>0</v>
      </c>
      <c r="K40" s="120">
        <f t="shared" si="10"/>
        <v>0</v>
      </c>
      <c r="L40" s="121">
        <f t="shared" si="11"/>
        <v>0</v>
      </c>
      <c r="M40" s="107"/>
      <c r="N40" s="112">
        <f t="shared" si="12"/>
        <v>1</v>
      </c>
      <c r="O40" s="112">
        <f t="shared" si="0"/>
        <v>0</v>
      </c>
      <c r="P40" s="112">
        <f t="shared" si="1"/>
        <v>0</v>
      </c>
      <c r="Q40" s="112">
        <f t="shared" si="2"/>
        <v>0</v>
      </c>
      <c r="R40" s="112">
        <f t="shared" si="3"/>
        <v>0</v>
      </c>
      <c r="S40" s="112">
        <f t="shared" si="13"/>
        <v>0</v>
      </c>
      <c r="T40" s="112">
        <f t="shared" si="4"/>
        <v>1</v>
      </c>
      <c r="U40" s="112">
        <f t="shared" si="5"/>
        <v>0</v>
      </c>
      <c r="V40" s="9"/>
      <c r="W40" s="32"/>
      <c r="X40" s="33"/>
      <c r="Y40" s="208"/>
      <c r="Z40" s="208"/>
      <c r="AA40" s="208"/>
      <c r="AB40" s="80"/>
      <c r="AC40" s="79"/>
      <c r="AD40" s="79"/>
    </row>
    <row r="41" spans="2:30" ht="21" customHeight="1">
      <c r="B41" s="18">
        <f t="shared" si="14"/>
        <v>41057</v>
      </c>
      <c r="C41" s="21"/>
      <c r="D41" s="21"/>
      <c r="E41" s="21"/>
      <c r="F41" s="21"/>
      <c r="G41" s="118">
        <f t="shared" si="6"/>
        <v>0</v>
      </c>
      <c r="H41" s="119">
        <f t="shared" si="7"/>
        <v>0</v>
      </c>
      <c r="I41" s="118">
        <f t="shared" si="8"/>
        <v>0</v>
      </c>
      <c r="J41" s="119">
        <f t="shared" si="9"/>
        <v>0</v>
      </c>
      <c r="K41" s="120">
        <f t="shared" si="10"/>
        <v>0</v>
      </c>
      <c r="L41" s="121">
        <f t="shared" si="11"/>
        <v>0</v>
      </c>
      <c r="M41" s="107"/>
      <c r="N41" s="112">
        <f t="shared" si="12"/>
        <v>0</v>
      </c>
      <c r="O41" s="112">
        <f t="shared" si="0"/>
        <v>1</v>
      </c>
      <c r="P41" s="112">
        <f t="shared" si="1"/>
        <v>0</v>
      </c>
      <c r="Q41" s="112">
        <f t="shared" si="2"/>
        <v>0</v>
      </c>
      <c r="R41" s="112">
        <f t="shared" si="3"/>
        <v>0</v>
      </c>
      <c r="S41" s="112">
        <f t="shared" si="13"/>
        <v>0</v>
      </c>
      <c r="T41" s="112">
        <f t="shared" si="4"/>
        <v>0</v>
      </c>
      <c r="U41" s="112">
        <f t="shared" si="5"/>
        <v>0</v>
      </c>
      <c r="V41" s="9"/>
      <c r="W41" s="32"/>
      <c r="X41" s="33"/>
      <c r="Y41" s="208"/>
      <c r="Z41" s="208"/>
      <c r="AA41" s="208"/>
      <c r="AB41" s="79"/>
      <c r="AC41" s="79"/>
      <c r="AD41" s="79"/>
    </row>
    <row r="42" spans="2:30" ht="21" customHeight="1">
      <c r="B42" s="18">
        <f t="shared" si="14"/>
        <v>41058</v>
      </c>
      <c r="C42" s="21"/>
      <c r="D42" s="21"/>
      <c r="E42" s="21"/>
      <c r="F42" s="21"/>
      <c r="G42" s="118">
        <f t="shared" si="6"/>
        <v>0</v>
      </c>
      <c r="H42" s="119">
        <f t="shared" si="7"/>
        <v>0</v>
      </c>
      <c r="I42" s="118">
        <f t="shared" si="8"/>
        <v>0</v>
      </c>
      <c r="J42" s="119">
        <f t="shared" si="9"/>
        <v>0</v>
      </c>
      <c r="K42" s="120">
        <f t="shared" si="10"/>
        <v>0</v>
      </c>
      <c r="L42" s="121">
        <f t="shared" si="11"/>
        <v>0</v>
      </c>
      <c r="M42" s="107"/>
      <c r="N42" s="112">
        <f t="shared" si="12"/>
        <v>0</v>
      </c>
      <c r="O42" s="112">
        <f t="shared" si="0"/>
        <v>0</v>
      </c>
      <c r="P42" s="112">
        <f t="shared" si="1"/>
        <v>0</v>
      </c>
      <c r="Q42" s="112">
        <f t="shared" si="2"/>
        <v>0</v>
      </c>
      <c r="R42" s="112">
        <f t="shared" si="3"/>
        <v>0</v>
      </c>
      <c r="S42" s="112">
        <f t="shared" si="13"/>
        <v>0</v>
      </c>
      <c r="T42" s="112">
        <f t="shared" si="4"/>
        <v>0</v>
      </c>
      <c r="U42" s="112">
        <f t="shared" si="5"/>
        <v>0</v>
      </c>
      <c r="V42" s="9"/>
      <c r="W42" s="32"/>
      <c r="X42" s="33"/>
      <c r="Y42" s="208"/>
      <c r="Z42" s="208"/>
      <c r="AA42" s="208"/>
      <c r="AB42" s="79"/>
      <c r="AC42" s="79"/>
      <c r="AD42" s="79"/>
    </row>
    <row r="43" spans="2:30" ht="21" customHeight="1">
      <c r="B43" s="18">
        <f t="shared" si="14"/>
        <v>41059</v>
      </c>
      <c r="C43" s="21"/>
      <c r="D43" s="21"/>
      <c r="E43" s="21"/>
      <c r="F43" s="21"/>
      <c r="G43" s="118">
        <f t="shared" si="6"/>
        <v>0</v>
      </c>
      <c r="H43" s="119">
        <f t="shared" si="7"/>
        <v>0</v>
      </c>
      <c r="I43" s="118">
        <f t="shared" si="8"/>
        <v>0</v>
      </c>
      <c r="J43" s="119">
        <f t="shared" si="9"/>
        <v>0</v>
      </c>
      <c r="K43" s="120">
        <f t="shared" si="10"/>
        <v>0</v>
      </c>
      <c r="L43" s="121">
        <f t="shared" si="11"/>
        <v>0</v>
      </c>
      <c r="M43" s="107"/>
      <c r="N43" s="112">
        <f t="shared" si="12"/>
        <v>0</v>
      </c>
      <c r="O43" s="112">
        <f t="shared" si="0"/>
        <v>0</v>
      </c>
      <c r="P43" s="112">
        <f t="shared" si="1"/>
        <v>0</v>
      </c>
      <c r="Q43" s="112">
        <f t="shared" si="2"/>
        <v>0</v>
      </c>
      <c r="R43" s="112">
        <f t="shared" si="3"/>
        <v>0</v>
      </c>
      <c r="S43" s="112">
        <f t="shared" si="13"/>
        <v>0</v>
      </c>
      <c r="T43" s="112">
        <f t="shared" si="4"/>
        <v>0</v>
      </c>
      <c r="U43" s="112">
        <f t="shared" si="5"/>
        <v>0</v>
      </c>
      <c r="V43" s="9"/>
      <c r="W43" s="32"/>
      <c r="X43" s="33"/>
      <c r="Y43" s="208"/>
      <c r="Z43" s="208"/>
      <c r="AA43" s="208"/>
      <c r="AB43" s="79"/>
      <c r="AC43" s="79"/>
      <c r="AD43" s="79"/>
    </row>
    <row r="44" spans="2:30" ht="21" customHeight="1">
      <c r="B44" s="19">
        <f t="shared" si="14"/>
        <v>41060</v>
      </c>
      <c r="C44" s="96"/>
      <c r="D44" s="96"/>
      <c r="E44" s="96"/>
      <c r="F44" s="96"/>
      <c r="G44" s="134">
        <f t="shared" si="6"/>
        <v>0</v>
      </c>
      <c r="H44" s="93">
        <f t="shared" si="7"/>
        <v>0</v>
      </c>
      <c r="I44" s="102">
        <f t="shared" si="8"/>
        <v>0</v>
      </c>
      <c r="J44" s="93">
        <f t="shared" si="9"/>
        <v>0</v>
      </c>
      <c r="K44" s="103">
        <f t="shared" si="10"/>
        <v>0</v>
      </c>
      <c r="L44" s="94">
        <f t="shared" si="11"/>
        <v>0</v>
      </c>
      <c r="M44" s="107"/>
      <c r="N44" s="112">
        <f t="shared" si="12"/>
        <v>0</v>
      </c>
      <c r="O44" s="112">
        <f t="shared" si="0"/>
        <v>0</v>
      </c>
      <c r="P44" s="112">
        <f t="shared" si="1"/>
        <v>0</v>
      </c>
      <c r="Q44" s="112">
        <f t="shared" si="2"/>
        <v>0</v>
      </c>
      <c r="R44" s="112">
        <f t="shared" si="3"/>
        <v>0</v>
      </c>
      <c r="S44" s="112">
        <f t="shared" si="13"/>
        <v>0</v>
      </c>
      <c r="T44" s="112">
        <f t="shared" si="4"/>
        <v>0</v>
      </c>
      <c r="U44" s="112">
        <f t="shared" si="5"/>
        <v>0</v>
      </c>
      <c r="V44" s="9"/>
      <c r="W44" s="34"/>
      <c r="X44" s="35"/>
      <c r="Y44" s="208"/>
      <c r="Z44" s="208"/>
      <c r="AA44" s="208"/>
      <c r="AB44" s="79"/>
      <c r="AC44" s="79"/>
      <c r="AD44" s="79"/>
    </row>
    <row r="45" spans="2:27" ht="21" customHeight="1">
      <c r="B45" s="43" t="s">
        <v>33</v>
      </c>
      <c r="C45" s="44"/>
      <c r="D45" s="44"/>
      <c r="E45" s="44"/>
      <c r="F45" s="44"/>
      <c r="G45" s="85">
        <f aca="true" t="shared" si="15" ref="G45:L45">SUM(G14:G44)</f>
        <v>0</v>
      </c>
      <c r="H45" s="45">
        <f t="shared" si="15"/>
        <v>0</v>
      </c>
      <c r="I45" s="85">
        <f t="shared" si="15"/>
        <v>0</v>
      </c>
      <c r="J45" s="45">
        <f t="shared" si="15"/>
        <v>0</v>
      </c>
      <c r="K45" s="85">
        <f t="shared" si="15"/>
        <v>0</v>
      </c>
      <c r="L45" s="122">
        <f t="shared" si="15"/>
        <v>0</v>
      </c>
      <c r="M45" s="108"/>
      <c r="N45" s="108"/>
      <c r="O45" s="108"/>
      <c r="P45" s="108"/>
      <c r="Q45" s="108"/>
      <c r="R45" s="108"/>
      <c r="S45" s="108"/>
      <c r="T45" s="108"/>
      <c r="U45" s="108"/>
      <c r="V45" s="11"/>
      <c r="W45" s="41" t="s">
        <v>32</v>
      </c>
      <c r="X45" s="42">
        <f>SUM(X14:X44)</f>
        <v>0</v>
      </c>
      <c r="Y45" s="208"/>
      <c r="Z45" s="208"/>
      <c r="AA45" s="208"/>
    </row>
    <row r="46" spans="2:27" ht="12" customHeight="1">
      <c r="B46" s="12"/>
      <c r="C46" s="13"/>
      <c r="D46" s="13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9"/>
      <c r="W46" s="15"/>
      <c r="X46" s="10"/>
      <c r="Y46" s="8"/>
      <c r="Z46" s="8"/>
      <c r="AA46" s="8"/>
    </row>
    <row r="47" spans="2:27" ht="12.7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</row>
    <row r="48" spans="2:27" ht="12.7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</row>
    <row r="49" spans="2:27" ht="12.7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</row>
    <row r="50" spans="2:27" ht="12.7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</row>
    <row r="51" spans="2:27" ht="12.7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</row>
    <row r="52" spans="2:27" ht="12.7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</row>
    <row r="53" spans="2:27" ht="12.7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</row>
    <row r="54" spans="2:27" ht="12.7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</row>
    <row r="55" spans="2:27" ht="12.7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</row>
  </sheetData>
  <sheetProtection password="C4B6" sheet="1" objects="1" scenarios="1"/>
  <mergeCells count="31">
    <mergeCell ref="B1:X1"/>
    <mergeCell ref="B2:X2"/>
    <mergeCell ref="B3:X3"/>
    <mergeCell ref="Y3:AA45"/>
    <mergeCell ref="B4:X4"/>
    <mergeCell ref="B5:C5"/>
    <mergeCell ref="D5:K5"/>
    <mergeCell ref="L5:X10"/>
    <mergeCell ref="B6:C6"/>
    <mergeCell ref="D6:K6"/>
    <mergeCell ref="B7:C7"/>
    <mergeCell ref="D7:K7"/>
    <mergeCell ref="B8:C8"/>
    <mergeCell ref="D8:K8"/>
    <mergeCell ref="B9:K9"/>
    <mergeCell ref="B10:C10"/>
    <mergeCell ref="D10:G10"/>
    <mergeCell ref="H10:I10"/>
    <mergeCell ref="J10:K10"/>
    <mergeCell ref="B11:X11"/>
    <mergeCell ref="B12:B13"/>
    <mergeCell ref="C12:D12"/>
    <mergeCell ref="E12:F12"/>
    <mergeCell ref="W12:X13"/>
    <mergeCell ref="AB12:AB13"/>
    <mergeCell ref="AC12:AC13"/>
    <mergeCell ref="AD12:AD13"/>
    <mergeCell ref="W14:X14"/>
    <mergeCell ref="AB27:AD28"/>
    <mergeCell ref="AB29:AD30"/>
    <mergeCell ref="B47:AA55"/>
  </mergeCells>
  <conditionalFormatting sqref="B14:B44">
    <cfRule type="expression" priority="3" dxfId="12" stopIfTrue="1">
      <formula>OR(WEEKDAY(B14)=7,WEEKDAY(B14)=1)</formula>
    </cfRule>
  </conditionalFormatting>
  <conditionalFormatting sqref="C14:C44">
    <cfRule type="expression" priority="4" dxfId="0" stopIfTrue="1">
      <formula>OR(WEEKDAY(B14)=7,WEEKDAY(B14)=1)</formula>
    </cfRule>
  </conditionalFormatting>
  <conditionalFormatting sqref="D14:D44">
    <cfRule type="expression" priority="5" dxfId="0" stopIfTrue="1">
      <formula>OR(WEEKDAY(B14)=7,WEEKDAY(B14)=1)</formula>
    </cfRule>
  </conditionalFormatting>
  <conditionalFormatting sqref="G14:G44">
    <cfRule type="expression" priority="6" dxfId="0" stopIfTrue="1">
      <formula>OR(WEEKDAY(B14)=7,WEEKDAY(B14)=1)</formula>
    </cfRule>
  </conditionalFormatting>
  <conditionalFormatting sqref="H14:H44">
    <cfRule type="expression" priority="7" dxfId="0" stopIfTrue="1">
      <formula>OR(WEEKDAY(B14)=7,WEEKDAY(B14)=1)</formula>
    </cfRule>
  </conditionalFormatting>
  <conditionalFormatting sqref="I14:I44">
    <cfRule type="expression" priority="8" dxfId="0" stopIfTrue="1">
      <formula>OR(WEEKDAY(B14)=7,WEEKDAY(B14)=1)</formula>
    </cfRule>
  </conditionalFormatting>
  <conditionalFormatting sqref="J14:J44">
    <cfRule type="expression" priority="9" dxfId="0" stopIfTrue="1">
      <formula>OR(WEEKDAY(B14)=7,WEEKDAY(B14)=1)</formula>
    </cfRule>
  </conditionalFormatting>
  <conditionalFormatting sqref="K14:K44">
    <cfRule type="expression" priority="10" dxfId="0" stopIfTrue="1">
      <formula>OR(WEEKDAY(B14)=7,WEEKDAY(B14)=1)</formula>
    </cfRule>
  </conditionalFormatting>
  <conditionalFormatting sqref="L14:M44">
    <cfRule type="expression" priority="11" dxfId="0" stopIfTrue="1">
      <formula>OR(WEEKDAY(B14)=7,WEEKDAY(B14)=1)</formula>
    </cfRule>
  </conditionalFormatting>
  <conditionalFormatting sqref="E14:E44">
    <cfRule type="expression" priority="2" dxfId="2" stopIfTrue="1">
      <formula>OR(WEEKDAY(B14)=7,WEEKDAY(B14)=1)</formula>
    </cfRule>
  </conditionalFormatting>
  <conditionalFormatting sqref="F14:F44">
    <cfRule type="expression" priority="1" dxfId="2" stopIfTrue="1">
      <formula>OR(WEEKDAY(B14)=7,WEEKDAY(B14)=1)</formula>
    </cfRule>
  </conditionalFormatting>
  <conditionalFormatting sqref="U14:U44">
    <cfRule type="expression" priority="78" dxfId="0" stopIfTrue="1">
      <formula>OR(WEEKDAY(C14)=7,WEEKDAY(C14)=1)</formula>
    </cfRule>
  </conditionalFormatting>
  <conditionalFormatting sqref="T14:T44">
    <cfRule type="expression" priority="80" dxfId="0" stopIfTrue="1">
      <formula>OR(WEEKDAY(C14)=7,WEEKDAY(C14)=1)</formula>
    </cfRule>
  </conditionalFormatting>
  <conditionalFormatting sqref="S14:S44">
    <cfRule type="expression" priority="82" dxfId="0" stopIfTrue="1">
      <formula>OR(WEEKDAY(C14)=7,WEEKDAY(C14)=1)</formula>
    </cfRule>
  </conditionalFormatting>
  <conditionalFormatting sqref="R14:R44">
    <cfRule type="expression" priority="84" dxfId="0" stopIfTrue="1">
      <formula>OR(WEEKDAY(C14)=7,WEEKDAY(C14)=1)</formula>
    </cfRule>
  </conditionalFormatting>
  <conditionalFormatting sqref="Q14:Q44">
    <cfRule type="expression" priority="86" dxfId="0" stopIfTrue="1">
      <formula>OR(WEEKDAY(C14)=7,WEEKDAY(C14)=1)</formula>
    </cfRule>
  </conditionalFormatting>
  <conditionalFormatting sqref="P14:P44">
    <cfRule type="expression" priority="88" dxfId="0" stopIfTrue="1">
      <formula>OR(WEEKDAY(C14)=7,WEEKDAY(C14)=1)</formula>
    </cfRule>
  </conditionalFormatting>
  <conditionalFormatting sqref="O14:O44">
    <cfRule type="expression" priority="90" dxfId="0" stopIfTrue="1">
      <formula>OR(WEEKDAY(C14)=7,WEEKDAY(C14)=1)</formula>
    </cfRule>
  </conditionalFormatting>
  <conditionalFormatting sqref="N14:U14 N14:N44 O15:U44">
    <cfRule type="expression" priority="92" dxfId="0" stopIfTrue="1">
      <formula>OR(WEEKDAY(C14)=7,WEEKDAY(C14)=1)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5"/>
  <sheetViews>
    <sheetView showGridLines="0" showRowColHeaders="0" zoomScale="85" zoomScaleNormal="85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2" width="16.7109375" style="2" customWidth="1"/>
    <col min="13" max="13" width="3.140625" style="2" hidden="1" customWidth="1"/>
    <col min="14" max="14" width="8.8515625" style="2" hidden="1" customWidth="1"/>
    <col min="15" max="15" width="7.8515625" style="2" hidden="1" customWidth="1"/>
    <col min="16" max="16" width="8.421875" style="2" hidden="1" customWidth="1"/>
    <col min="17" max="17" width="8.140625" style="2" hidden="1" customWidth="1"/>
    <col min="18" max="18" width="7.57421875" style="2" hidden="1" customWidth="1"/>
    <col min="19" max="19" width="7.421875" style="2" hidden="1" customWidth="1"/>
    <col min="20" max="20" width="7.00390625" style="2" hidden="1" customWidth="1"/>
    <col min="21" max="21" width="7.57421875" style="2" hidden="1" customWidth="1"/>
    <col min="22" max="22" width="1.7109375" style="2" customWidth="1"/>
    <col min="23" max="23" width="27.57421875" style="3" customWidth="1"/>
    <col min="24" max="24" width="19.57421875" style="4" customWidth="1"/>
    <col min="25" max="25" width="2.28125" style="2" customWidth="1"/>
    <col min="26" max="26" width="4.00390625" style="2" customWidth="1"/>
    <col min="27" max="27" width="1.28515625" style="2" customWidth="1"/>
    <col min="28" max="28" width="36.421875" style="2" customWidth="1"/>
    <col min="29" max="30" width="11.57421875" style="2" customWidth="1"/>
    <col min="31" max="16384" width="11.57421875" style="2" customWidth="1"/>
  </cols>
  <sheetData>
    <row r="1" spans="2:24" ht="15" customHeight="1">
      <c r="B1" s="191" t="str">
        <f>IF([0]!actualdate=""," ",[0]!actualdate)</f>
        <v>Letzte Aktualisierung: 22.05.2012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2:30" ht="42" customHeight="1">
      <c r="B2" s="193" t="s">
        <v>18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5"/>
      <c r="Y2" s="7"/>
      <c r="Z2" s="7"/>
      <c r="AA2" s="7"/>
      <c r="AB2" s="7"/>
      <c r="AC2" s="7"/>
      <c r="AD2" s="7"/>
    </row>
    <row r="3" spans="2:30" ht="16.5" customHeight="1"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5"/>
      <c r="Y3" s="208"/>
      <c r="Z3" s="208"/>
      <c r="AA3" s="208"/>
      <c r="AB3" s="5"/>
      <c r="AC3" s="5"/>
      <c r="AD3" s="7"/>
    </row>
    <row r="4" spans="2:30" ht="15" customHeight="1">
      <c r="B4" s="223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08"/>
      <c r="Z4" s="208"/>
      <c r="AA4" s="208"/>
      <c r="AB4" s="5"/>
      <c r="AC4" s="5"/>
      <c r="AD4" s="48"/>
    </row>
    <row r="5" spans="2:27" ht="21" customHeight="1">
      <c r="B5" s="168" t="s">
        <v>19</v>
      </c>
      <c r="C5" s="169"/>
      <c r="D5" s="196"/>
      <c r="E5" s="197"/>
      <c r="F5" s="197"/>
      <c r="G5" s="197"/>
      <c r="H5" s="197"/>
      <c r="I5" s="197"/>
      <c r="J5" s="197"/>
      <c r="K5" s="198"/>
      <c r="L5" s="144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6"/>
      <c r="Y5" s="208"/>
      <c r="Z5" s="208"/>
      <c r="AA5" s="208"/>
    </row>
    <row r="6" spans="2:27" ht="21" customHeight="1">
      <c r="B6" s="205" t="s">
        <v>21</v>
      </c>
      <c r="C6" s="206"/>
      <c r="D6" s="184"/>
      <c r="E6" s="185"/>
      <c r="F6" s="185"/>
      <c r="G6" s="199"/>
      <c r="H6" s="199"/>
      <c r="I6" s="199"/>
      <c r="J6" s="199"/>
      <c r="K6" s="200"/>
      <c r="L6" s="147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9"/>
      <c r="Y6" s="208"/>
      <c r="Z6" s="208"/>
      <c r="AA6" s="208"/>
    </row>
    <row r="7" spans="2:27" ht="21" customHeight="1">
      <c r="B7" s="216" t="s">
        <v>20</v>
      </c>
      <c r="C7" s="217"/>
      <c r="D7" s="201"/>
      <c r="E7" s="202"/>
      <c r="F7" s="202"/>
      <c r="G7" s="197"/>
      <c r="H7" s="197"/>
      <c r="I7" s="197"/>
      <c r="J7" s="197"/>
      <c r="K7" s="198"/>
      <c r="L7" s="147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9"/>
      <c r="Y7" s="208"/>
      <c r="Z7" s="208"/>
      <c r="AA7" s="208"/>
    </row>
    <row r="8" spans="2:27" ht="21" customHeight="1">
      <c r="B8" s="218" t="s">
        <v>22</v>
      </c>
      <c r="C8" s="219"/>
      <c r="D8" s="184"/>
      <c r="E8" s="185"/>
      <c r="F8" s="185"/>
      <c r="G8" s="186"/>
      <c r="H8" s="186"/>
      <c r="I8" s="186"/>
      <c r="J8" s="186"/>
      <c r="K8" s="186"/>
      <c r="L8" s="147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  <c r="Y8" s="208"/>
      <c r="Z8" s="208"/>
      <c r="AA8" s="208"/>
    </row>
    <row r="9" spans="2:27" ht="7.5" customHeight="1">
      <c r="B9" s="155"/>
      <c r="C9" s="156"/>
      <c r="D9" s="156"/>
      <c r="E9" s="156"/>
      <c r="F9" s="156"/>
      <c r="G9" s="156"/>
      <c r="H9" s="156"/>
      <c r="I9" s="156"/>
      <c r="J9" s="156"/>
      <c r="K9" s="156"/>
      <c r="L9" s="147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9"/>
      <c r="Y9" s="208"/>
      <c r="Z9" s="208"/>
      <c r="AA9" s="208"/>
    </row>
    <row r="10" spans="2:27" ht="21" customHeight="1">
      <c r="B10" s="209" t="s">
        <v>4</v>
      </c>
      <c r="C10" s="210"/>
      <c r="D10" s="211">
        <v>41061</v>
      </c>
      <c r="E10" s="212"/>
      <c r="F10" s="212"/>
      <c r="G10" s="213"/>
      <c r="H10" s="214" t="s">
        <v>5</v>
      </c>
      <c r="I10" s="215"/>
      <c r="J10" s="221">
        <v>10</v>
      </c>
      <c r="K10" s="222"/>
      <c r="L10" s="150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2"/>
      <c r="Y10" s="208"/>
      <c r="Z10" s="208"/>
      <c r="AA10" s="208"/>
    </row>
    <row r="11" spans="2:27" s="6" customFormat="1" ht="12.75" customHeight="1"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8"/>
      <c r="Z11" s="208"/>
      <c r="AA11" s="208"/>
    </row>
    <row r="12" spans="2:30" ht="21" customHeight="1">
      <c r="B12" s="189" t="s">
        <v>23</v>
      </c>
      <c r="C12" s="153" t="s">
        <v>36</v>
      </c>
      <c r="D12" s="154"/>
      <c r="E12" s="153" t="s">
        <v>37</v>
      </c>
      <c r="F12" s="220"/>
      <c r="G12" s="36" t="s">
        <v>26</v>
      </c>
      <c r="H12" s="36" t="s">
        <v>28</v>
      </c>
      <c r="I12" s="36" t="s">
        <v>28</v>
      </c>
      <c r="J12" s="36" t="s">
        <v>29</v>
      </c>
      <c r="K12" s="36" t="s">
        <v>30</v>
      </c>
      <c r="L12" s="37" t="s">
        <v>30</v>
      </c>
      <c r="M12" s="104"/>
      <c r="N12" s="109" t="s">
        <v>52</v>
      </c>
      <c r="O12" s="109" t="s">
        <v>53</v>
      </c>
      <c r="P12" s="110" t="s">
        <v>54</v>
      </c>
      <c r="Q12" s="111">
        <v>41267</v>
      </c>
      <c r="R12" s="111">
        <v>41274</v>
      </c>
      <c r="S12" s="110" t="s">
        <v>55</v>
      </c>
      <c r="T12" s="110" t="s">
        <v>56</v>
      </c>
      <c r="U12" s="110" t="s">
        <v>57</v>
      </c>
      <c r="V12" s="9"/>
      <c r="W12" s="159" t="s">
        <v>31</v>
      </c>
      <c r="X12" s="160"/>
      <c r="Y12" s="208"/>
      <c r="Z12" s="208"/>
      <c r="AA12" s="208"/>
      <c r="AB12" s="187" t="s">
        <v>44</v>
      </c>
      <c r="AC12" s="142">
        <f>YEAR(Beginndatum_1)</f>
        <v>2012</v>
      </c>
      <c r="AD12" s="157" t="s">
        <v>38</v>
      </c>
    </row>
    <row r="13" spans="2:30" ht="21" customHeight="1">
      <c r="B13" s="190"/>
      <c r="C13" s="47" t="s">
        <v>24</v>
      </c>
      <c r="D13" s="47" t="s">
        <v>25</v>
      </c>
      <c r="E13" s="47" t="s">
        <v>24</v>
      </c>
      <c r="F13" s="47" t="s">
        <v>25</v>
      </c>
      <c r="G13" s="38" t="s">
        <v>27</v>
      </c>
      <c r="H13" s="39">
        <v>0.25</v>
      </c>
      <c r="I13" s="39">
        <v>0.4</v>
      </c>
      <c r="J13" s="39">
        <v>0.5</v>
      </c>
      <c r="K13" s="39">
        <v>1.25</v>
      </c>
      <c r="L13" s="40">
        <v>1.5</v>
      </c>
      <c r="M13" s="105"/>
      <c r="N13" s="105"/>
      <c r="O13" s="105"/>
      <c r="P13" s="105"/>
      <c r="Q13" s="105"/>
      <c r="R13" s="105"/>
      <c r="S13" s="105"/>
      <c r="T13" s="105"/>
      <c r="U13" s="105"/>
      <c r="V13" s="9"/>
      <c r="W13" s="161"/>
      <c r="X13" s="162"/>
      <c r="Y13" s="208"/>
      <c r="Z13" s="208"/>
      <c r="AA13" s="208"/>
      <c r="AB13" s="188"/>
      <c r="AC13" s="143"/>
      <c r="AD13" s="158"/>
    </row>
    <row r="14" spans="2:30" ht="21" customHeight="1">
      <c r="B14" s="95">
        <f>Beginndatum_1</f>
        <v>41061</v>
      </c>
      <c r="C14" s="20"/>
      <c r="D14" s="20"/>
      <c r="E14" s="20"/>
      <c r="F14" s="46"/>
      <c r="G14" s="113">
        <f>IF(B14&lt;&gt;"",D14+IF(D14&lt;C14,1,0)-C14+F14+IF(F14&lt;E14,1,0)-E14,"")</f>
        <v>0</v>
      </c>
      <c r="H14" s="114">
        <f>IF(B14&lt;&gt;"",MAX(IF(AND(D14&lt;&gt;"",C14&lt;&gt;""),IF(D14&gt;IF(C14=1,0,C14),((MIN(D14,6/24)-MIN(IF(C14=1,0,C14),6/24))+(MAX(D14,20/24)-MAX(IF(C14=1,0,C14),20/24))),(1-MAX(C14,20/24)+MIN(D14,6/24))),0)+IF(AND(F14&lt;&gt;"",E14&lt;&gt;""),IF(F14&gt;IF(E14=1,0,E14),((MIN(F14,6/24)-MIN(IF(E14=1,0,E14),6/24))+(MAX(F14,20/24)-MAX(IF(E14=1,0,E14),20/24))),(1-MAX(E14,20/24)+MIN(F14,6/24))),0)-I14,0),"")</f>
        <v>0</v>
      </c>
      <c r="I14" s="115">
        <f>IF(B14&lt;&gt;"",IF(IF(C14=1,0,C14)&gt;D14,MIN(D14,4/24),0)+IF(IF(E14=1,0,E14)&gt;F14,MIN(F14,4/24),0),"")</f>
        <v>0</v>
      </c>
      <c r="J14" s="114">
        <f>IF(B14&lt;&gt;"",IF(AND(N14=1,O14=0,P14=0),G14-IF(OR(Q14=1,R14=1),(IF(IF(C14=1,0,C14)&gt;D14,1-MAX(C14,14/24)+D14,MAX(D14,14/24)-MAX(C14,14/24))+IF(IF(E14=1,0,E14)&gt;F14,1-MAX(E14,14/24)+F14,MAX(F14,14/24)-MAX(E14,14/24))),(IF(OR(T14=1,U14=1),IF(IF(C14=1,0,C14)&gt;D14,D14,0)+IF(IF(E14=1,0,E14)&gt;F14,F14,0),IF(IF(C14=1,0,C14)&gt;D14,MAX(D14,4/24)-4/24,0)+IF(IF(E14=1,0,E14)&gt;F14,MAX(F14,4/24)-4/24,0)))),0)+IF(AND(S14=1,T14=0,U14=0),IF(OR(N14=1,O14=1,P14=1,Q14=1,R14=1),(IF(C14&gt;D14,(MAX(D14,4/24)-(4/24)),0)+IF(E14&gt;F14,(MAX(F14,4/24)-(4/24)),0)),(IF(C14&gt;D14,D14,0)+IF(E14&gt;F14,F14,0))),0),"")</f>
        <v>0</v>
      </c>
      <c r="K14" s="116">
        <f>IF(B14&lt;&gt;"",IF(AND(OR(O14=1,R14=1),P14=0),G14-(IF(U14=1,IF(IF(C14=1,0,C14)&gt;D14,D14,0)+IF(IF(E14=1,0,E14)&gt;F14,F14,0),IF(IF(C14=1,0,C14)&gt;D14,MAX(D14,4/24)-4/24,0)+IF(IF(E14=1,0,E14)&gt;F14,MAX(F14,4/24)-4/24,0)))-IF(R14=1,(IF(IF(C14=1,0,C14)&gt;D14,14/24-MIN(IF(C14=1,0,C14),14/24),MIN(IF(D14=0,1,D14),14/24)-MIN(IF(C14=1,0,C14),14/24))+IF(IF(E14=1,0,E14)&gt;F14,14/24-MIN(IF(E14=1,0,E14),14/24),MIN(IF(F14=0,1,F14),14/24)-MIN(IF(E14=1,0,E14),14/24))),0),0)+IF(AND(T14=1,U14=0),IF(OR(O14=1,P14=1,Q14=1,R14=1),(IF(C14&gt;D14,(MAX(D14,4/24)-(4/24)),0)+IF(E14&gt;F14,(MAX(F14,4/24)-(4/24)),0)),(IF(C14&gt;D14,D14,0)+IF(E14&gt;F14,F14,0))),0),"")</f>
        <v>0</v>
      </c>
      <c r="L14" s="117">
        <f>IF(B14&lt;&gt;"",IF(OR(P14=1,Q14=1),G14-(IF(IF(C14=1,0,C14)&gt;D14,MAX(D14,4/24)-4/24,0)+IF(IF(E14=1,0,E14)&gt;F14,MAX(F14,4/24)-4/24,0))-IF(Q14=1,(IF(IF(C14=1,0,C14)&gt;D14,14/24-MIN(IF(C14=1,0,C14),14/24),MIN(IF(D14=0,1,D14),14/24)-MIN(IF(C14=1,0,C14),14/24))+IF(IF(E14=1,0,E14)&gt;F14,14/24-MIN(IF(E14=1,0,E14),14/24),MIN(IF(F14=0,1,F14),14/24)-MIN(IF(E14=1,0,E14),14/24))),0),0)+IF(U14=1,IF(OR(P14=1,Q14=1),(IF(C14&gt;D14,(MAX(D14,4/24)-(4/24)),0)+IF(E14&gt;F14,(MAX(F14,4/24)-(4/24)),0)),(IF(C14&gt;D14,D14,0)+IF(E14&gt;F14,F14,0))),0),"")</f>
        <v>0</v>
      </c>
      <c r="M14" s="106"/>
      <c r="N14" s="112">
        <f>IF(ISNUMBER(B14),IF(WEEKDAY(B14,1)=1,1,0),0)</f>
        <v>0</v>
      </c>
      <c r="O14" s="112">
        <f aca="true" t="shared" si="0" ref="O14:O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P14" s="112">
        <f aca="true" t="shared" si="1" ref="P14:P44">IF(ISNUMBER(B14),IF(OR(B14=Weihnachtstag_1_1,B14=Weihnachtstag_2_1,B14=Tag_der_Arbeit_1),1,0),0)</f>
        <v>0</v>
      </c>
      <c r="Q14" s="112">
        <f aca="true" t="shared" si="2" ref="Q14:Q44">IF(ISNUMBER(B14),IF(B14=Heiligabend_1,1,0),0)</f>
        <v>0</v>
      </c>
      <c r="R14" s="112">
        <f aca="true" t="shared" si="3" ref="R14:R44">IF(ISNUMBER(B14),IF(B14=Sylvester_1,1,0),0)</f>
        <v>0</v>
      </c>
      <c r="S14" s="112">
        <f>IF(ISNUMBER(B14),IF(WEEKDAY(B14+1,1)=1,1,0),0)</f>
        <v>0</v>
      </c>
      <c r="T14" s="112">
        <f aca="true" t="shared" si="4" ref="T14:T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U14" s="112">
        <f aca="true" t="shared" si="5" ref="U14:U44">IF(ISNUMBER(B14),IF(OR(B14+1=Weihnachtstag_1_1,B14+1=Weihnachtstag_2_1,B14+1=Tag_der_Arbeit_1),1,0),0)</f>
        <v>0</v>
      </c>
      <c r="V14" s="22"/>
      <c r="W14" s="182"/>
      <c r="X14" s="183"/>
      <c r="Y14" s="208"/>
      <c r="Z14" s="208"/>
      <c r="AA14" s="208"/>
      <c r="AB14" s="51" t="s">
        <v>0</v>
      </c>
      <c r="AC14" s="52">
        <f>DATE(AC12,1,1)</f>
        <v>40909</v>
      </c>
      <c r="AD14" s="53">
        <v>125</v>
      </c>
    </row>
    <row r="15" spans="2:30" ht="21" customHeight="1">
      <c r="B15" s="17">
        <f>IF(B14&lt;&gt;"",IF(MONTH(Beginndatum_1)=MONTH(B14+1),B14+1,""),"")</f>
        <v>41062</v>
      </c>
      <c r="C15" s="21"/>
      <c r="D15" s="21"/>
      <c r="E15" s="21"/>
      <c r="F15" s="21"/>
      <c r="G15" s="119">
        <f aca="true" t="shared" si="6" ref="G15:G43">IF(B15&lt;&gt;"",D15+IF(D15&lt;C15,1,0)-C15+F15+IF(F15&lt;E15,1,0)-E15,"")</f>
        <v>0</v>
      </c>
      <c r="H15" s="90">
        <f aca="true" t="shared" si="7" ref="H15:H43">IF(B15&lt;&gt;"",MAX(IF(AND(D15&lt;&gt;"",C15&lt;&gt;""),IF(D15&gt;IF(C15=1,0,C15),((MIN(D15,6/24)-MIN(IF(C15=1,0,C15),6/24))+(MAX(D15,20/24)-MAX(IF(C15=1,0,C15),20/24))),(1-MAX(C15,20/24)+MIN(D15,6/24))),0)+IF(AND(F15&lt;&gt;"",E15&lt;&gt;""),IF(F15&gt;IF(E15=1,0,E15),((MIN(F15,6/24)-MIN(IF(E15=1,0,E15),6/24))+(MAX(F15,20/24)-MAX(IF(E15=1,0,E15),20/24))),(1-MAX(E15,20/24)+MIN(F15,6/24))),0)-I15,0),"")</f>
        <v>0</v>
      </c>
      <c r="I15" s="119">
        <f aca="true" t="shared" si="8" ref="I15:I43">IF(B15&lt;&gt;"",IF(IF(C15=1,0,C15)&gt;D15,MIN(D15,4/24),0)+IF(IF(E15=1,0,E15)&gt;F15,MIN(F15,4/24),0),"")</f>
        <v>0</v>
      </c>
      <c r="J15" s="90">
        <f aca="true" t="shared" si="9" ref="J15:J43">IF(B15&lt;&gt;"",IF(AND(N15=1,O15=0,P15=0),G15-IF(OR(Q15=1,R15=1),(IF(IF(C15=1,0,C15)&gt;D15,1-MAX(C15,14/24)+D15,MAX(D15,14/24)-MAX(C15,14/24))+IF(IF(E15=1,0,E15)&gt;F15,1-MAX(E15,14/24)+F15,MAX(F15,14/24)-MAX(E15,14/24))),(IF(OR(T15=1,U15=1),IF(IF(C15=1,0,C15)&gt;D15,D15,0)+IF(IF(E15=1,0,E15)&gt;F15,F15,0),IF(IF(C15=1,0,C15)&gt;D15,MAX(D15,4/24)-4/24,0)+IF(IF(E15=1,0,E15)&gt;F15,MAX(F15,4/24)-4/24,0)))),0)+IF(AND(S15=1,T15=0,U15=0),IF(OR(N15=1,O15=1,P15=1,Q15=1,R15=1),(IF(C15&gt;D15,(MAX(D15,4/24)-(4/24)),0)+IF(E15&gt;F15,(MAX(F15,4/24)-(4/24)),0)),(IF(C15&gt;D15,D15,0)+IF(E15&gt;F15,F15,0))),0),"")</f>
        <v>0</v>
      </c>
      <c r="K15" s="121">
        <f aca="true" t="shared" si="10" ref="K15:K43">IF(B15&lt;&gt;"",IF(AND(OR(O15=1,R15=1),P15=0),G15-(IF(U15=1,IF(IF(C15=1,0,C15)&gt;D15,D15,0)+IF(IF(E15=1,0,E15)&gt;F15,F15,0),IF(IF(C15=1,0,C15)&gt;D15,MAX(D15,4/24)-4/24,0)+IF(IF(E15=1,0,E15)&gt;F15,MAX(F15,4/24)-4/24,0)))-IF(R15=1,(IF(IF(C15=1,0,C15)&gt;D15,14/24-MIN(IF(C15=1,0,C15),14/24),MIN(IF(D15=0,1,D15),14/24)-MIN(IF(C15=1,0,C15),14/24))+IF(IF(E15=1,0,E15)&gt;F15,14/24-MIN(IF(E15=1,0,E15),14/24),MIN(IF(F15=0,1,F15),14/24)-MIN(IF(E15=1,0,E15),14/24))),0),0)+IF(AND(T15=1,U15=0),IF(OR(O15=1,P15=1,Q15=1,R15=1),(IF(C15&gt;D15,(MAX(D15,4/24)-(4/24)),0)+IF(E15&gt;F15,(MAX(F15,4/24)-(4/24)),0)),(IF(C15&gt;D15,D15,0)+IF(E15&gt;F15,F15,0))),0),"")</f>
        <v>0</v>
      </c>
      <c r="L15" s="91">
        <f aca="true" t="shared" si="11" ref="L15:L43">IF(B15&lt;&gt;"",IF(OR(P15=1,Q15=1),G15-(IF(IF(C15=1,0,C15)&gt;D15,MAX(D15,4/24)-4/24,0)+IF(IF(E15=1,0,E15)&gt;F15,MAX(F15,4/24)-4/24,0))-IF(Q15=1,(IF(IF(C15=1,0,C15)&gt;D15,14/24-MIN(IF(C15=1,0,C15),14/24),MIN(IF(D15=0,1,D15),14/24)-MIN(IF(C15=1,0,C15),14/24))+IF(IF(E15=1,0,E15)&gt;F15,14/24-MIN(IF(E15=1,0,E15),14/24),MIN(IF(F15=0,1,F15),14/24)-MIN(IF(E15=1,0,E15),14/24))),0),0)+IF(U15=1,IF(OR(P15=1,Q15=1),(IF(C15&gt;D15,(MAX(D15,4/24)-(4/24)),0)+IF(E15&gt;F15,(MAX(F15,4/24)-(4/24)),0)),(IF(C15&gt;D15,D15,0)+IF(E15&gt;F15,F15,0))),0),"")</f>
        <v>0</v>
      </c>
      <c r="M15" s="107"/>
      <c r="N15" s="112">
        <f aca="true" t="shared" si="12" ref="N15:N44">IF(ISNUMBER(B15),IF(WEEKDAY(B15,1)=1,1,0),0)</f>
        <v>0</v>
      </c>
      <c r="O15" s="112">
        <f t="shared" si="0"/>
        <v>0</v>
      </c>
      <c r="P15" s="112">
        <f t="shared" si="1"/>
        <v>0</v>
      </c>
      <c r="Q15" s="112">
        <f t="shared" si="2"/>
        <v>0</v>
      </c>
      <c r="R15" s="112">
        <f t="shared" si="3"/>
        <v>0</v>
      </c>
      <c r="S15" s="112">
        <f aca="true" t="shared" si="13" ref="S15:S44">IF(ISNUMBER(B15),IF(WEEKDAY(B15+1,1)=1,1,0),0)</f>
        <v>1</v>
      </c>
      <c r="T15" s="112">
        <f t="shared" si="4"/>
        <v>0</v>
      </c>
      <c r="U15" s="112">
        <f t="shared" si="5"/>
        <v>0</v>
      </c>
      <c r="V15" s="9"/>
      <c r="W15" s="23" t="s">
        <v>17</v>
      </c>
      <c r="X15" s="24">
        <f>(Stunden_1*24)*Stundenlohn_1</f>
        <v>0</v>
      </c>
      <c r="Y15" s="208"/>
      <c r="Z15" s="208"/>
      <c r="AA15" s="208"/>
      <c r="AB15" s="54" t="s">
        <v>1</v>
      </c>
      <c r="AC15" s="55">
        <f>Ostersonntag_1-2</f>
        <v>41005</v>
      </c>
      <c r="AD15" s="56">
        <v>125</v>
      </c>
    </row>
    <row r="16" spans="2:30" ht="21" customHeight="1">
      <c r="B16" s="18">
        <f aca="true" t="shared" si="14" ref="B16:B44">IF(B15&lt;&gt;"",IF(MONTH(Beginndatum_1)=MONTH(B15+1),B15+1,""),"")</f>
        <v>41063</v>
      </c>
      <c r="C16" s="21"/>
      <c r="D16" s="21"/>
      <c r="E16" s="21"/>
      <c r="F16" s="21"/>
      <c r="G16" s="119">
        <f t="shared" si="6"/>
        <v>0</v>
      </c>
      <c r="H16" s="90">
        <f t="shared" si="7"/>
        <v>0</v>
      </c>
      <c r="I16" s="119">
        <f t="shared" si="8"/>
        <v>0</v>
      </c>
      <c r="J16" s="90">
        <f t="shared" si="9"/>
        <v>0</v>
      </c>
      <c r="K16" s="121">
        <f t="shared" si="10"/>
        <v>0</v>
      </c>
      <c r="L16" s="91">
        <f t="shared" si="11"/>
        <v>0</v>
      </c>
      <c r="M16" s="107"/>
      <c r="N16" s="112">
        <f t="shared" si="12"/>
        <v>1</v>
      </c>
      <c r="O16" s="112">
        <f t="shared" si="0"/>
        <v>0</v>
      </c>
      <c r="P16" s="112">
        <f t="shared" si="1"/>
        <v>0</v>
      </c>
      <c r="Q16" s="112">
        <f t="shared" si="2"/>
        <v>0</v>
      </c>
      <c r="R16" s="112">
        <f t="shared" si="3"/>
        <v>0</v>
      </c>
      <c r="S16" s="112">
        <f t="shared" si="13"/>
        <v>0</v>
      </c>
      <c r="T16" s="112">
        <f t="shared" si="4"/>
        <v>0</v>
      </c>
      <c r="U16" s="112">
        <f t="shared" si="5"/>
        <v>0</v>
      </c>
      <c r="V16" s="9"/>
      <c r="W16" s="25" t="s">
        <v>11</v>
      </c>
      <c r="X16" s="26">
        <f>(Nachtstd_25_1*24)*(Stundenlohn_1*25%)</f>
        <v>0</v>
      </c>
      <c r="Y16" s="208"/>
      <c r="Z16" s="208"/>
      <c r="AA16" s="208"/>
      <c r="AB16" s="54" t="s">
        <v>3</v>
      </c>
      <c r="AC16" s="55">
        <f>Ostersonntag_1+1</f>
        <v>41008</v>
      </c>
      <c r="AD16" s="56">
        <v>125</v>
      </c>
    </row>
    <row r="17" spans="2:30" ht="21" customHeight="1">
      <c r="B17" s="18">
        <f t="shared" si="14"/>
        <v>41064</v>
      </c>
      <c r="C17" s="21"/>
      <c r="D17" s="21"/>
      <c r="E17" s="21"/>
      <c r="F17" s="21"/>
      <c r="G17" s="119">
        <f t="shared" si="6"/>
        <v>0</v>
      </c>
      <c r="H17" s="90">
        <f t="shared" si="7"/>
        <v>0</v>
      </c>
      <c r="I17" s="119">
        <f t="shared" si="8"/>
        <v>0</v>
      </c>
      <c r="J17" s="90">
        <f t="shared" si="9"/>
        <v>0</v>
      </c>
      <c r="K17" s="121">
        <f t="shared" si="10"/>
        <v>0</v>
      </c>
      <c r="L17" s="91">
        <f t="shared" si="11"/>
        <v>0</v>
      </c>
      <c r="M17" s="107"/>
      <c r="N17" s="112">
        <f t="shared" si="12"/>
        <v>0</v>
      </c>
      <c r="O17" s="112">
        <f t="shared" si="0"/>
        <v>0</v>
      </c>
      <c r="P17" s="112">
        <f t="shared" si="1"/>
        <v>0</v>
      </c>
      <c r="Q17" s="112">
        <f t="shared" si="2"/>
        <v>0</v>
      </c>
      <c r="R17" s="112">
        <f t="shared" si="3"/>
        <v>0</v>
      </c>
      <c r="S17" s="112">
        <f t="shared" si="13"/>
        <v>0</v>
      </c>
      <c r="T17" s="112">
        <f t="shared" si="4"/>
        <v>0</v>
      </c>
      <c r="U17" s="112">
        <f t="shared" si="5"/>
        <v>0</v>
      </c>
      <c r="V17" s="9"/>
      <c r="W17" s="25" t="s">
        <v>13</v>
      </c>
      <c r="X17" s="26">
        <f>(Nachtstd_40_1*24)*(Stundenlohn_1*40%)</f>
        <v>0</v>
      </c>
      <c r="Y17" s="208"/>
      <c r="Z17" s="208"/>
      <c r="AA17" s="208"/>
      <c r="AB17" s="54" t="s">
        <v>6</v>
      </c>
      <c r="AC17" s="55">
        <f>DATE(AC12,5,1)</f>
        <v>41030</v>
      </c>
      <c r="AD17" s="56">
        <v>150</v>
      </c>
    </row>
    <row r="18" spans="2:30" ht="21" customHeight="1">
      <c r="B18" s="18">
        <f t="shared" si="14"/>
        <v>41065</v>
      </c>
      <c r="C18" s="21"/>
      <c r="D18" s="21"/>
      <c r="E18" s="21"/>
      <c r="F18" s="21"/>
      <c r="G18" s="119">
        <f t="shared" si="6"/>
        <v>0</v>
      </c>
      <c r="H18" s="90">
        <f t="shared" si="7"/>
        <v>0</v>
      </c>
      <c r="I18" s="119">
        <f t="shared" si="8"/>
        <v>0</v>
      </c>
      <c r="J18" s="90">
        <f t="shared" si="9"/>
        <v>0</v>
      </c>
      <c r="K18" s="121">
        <f t="shared" si="10"/>
        <v>0</v>
      </c>
      <c r="L18" s="91">
        <f t="shared" si="11"/>
        <v>0</v>
      </c>
      <c r="M18" s="107"/>
      <c r="N18" s="112">
        <f t="shared" si="12"/>
        <v>0</v>
      </c>
      <c r="O18" s="112">
        <f t="shared" si="0"/>
        <v>0</v>
      </c>
      <c r="P18" s="112">
        <f t="shared" si="1"/>
        <v>0</v>
      </c>
      <c r="Q18" s="112">
        <f t="shared" si="2"/>
        <v>0</v>
      </c>
      <c r="R18" s="112">
        <f t="shared" si="3"/>
        <v>0</v>
      </c>
      <c r="S18" s="112">
        <f t="shared" si="13"/>
        <v>0</v>
      </c>
      <c r="T18" s="112">
        <f t="shared" si="4"/>
        <v>0</v>
      </c>
      <c r="U18" s="112">
        <f t="shared" si="5"/>
        <v>0</v>
      </c>
      <c r="V18" s="9"/>
      <c r="W18" s="25" t="s">
        <v>14</v>
      </c>
      <c r="X18" s="26">
        <f>(Sonntagsstd_1*24)*(Stundenlohn_1*50%)</f>
        <v>0</v>
      </c>
      <c r="Y18" s="208"/>
      <c r="Z18" s="208"/>
      <c r="AA18" s="208"/>
      <c r="AB18" s="54" t="s">
        <v>7</v>
      </c>
      <c r="AC18" s="55">
        <f>Ostersonntag_1+39</f>
        <v>41046</v>
      </c>
      <c r="AD18" s="56">
        <v>125</v>
      </c>
    </row>
    <row r="19" spans="2:30" ht="21" customHeight="1">
      <c r="B19" s="18">
        <f t="shared" si="14"/>
        <v>41066</v>
      </c>
      <c r="C19" s="21"/>
      <c r="D19" s="21"/>
      <c r="E19" s="21"/>
      <c r="F19" s="21"/>
      <c r="G19" s="119">
        <f t="shared" si="6"/>
        <v>0</v>
      </c>
      <c r="H19" s="90">
        <f t="shared" si="7"/>
        <v>0</v>
      </c>
      <c r="I19" s="119">
        <f t="shared" si="8"/>
        <v>0</v>
      </c>
      <c r="J19" s="90">
        <f t="shared" si="9"/>
        <v>0</v>
      </c>
      <c r="K19" s="121">
        <f t="shared" si="10"/>
        <v>0</v>
      </c>
      <c r="L19" s="91">
        <f t="shared" si="11"/>
        <v>0</v>
      </c>
      <c r="M19" s="107"/>
      <c r="N19" s="112">
        <f t="shared" si="12"/>
        <v>0</v>
      </c>
      <c r="O19" s="112">
        <f t="shared" si="0"/>
        <v>0</v>
      </c>
      <c r="P19" s="112">
        <f t="shared" si="1"/>
        <v>0</v>
      </c>
      <c r="Q19" s="112">
        <f t="shared" si="2"/>
        <v>0</v>
      </c>
      <c r="R19" s="112">
        <f t="shared" si="3"/>
        <v>0</v>
      </c>
      <c r="S19" s="112">
        <f t="shared" si="13"/>
        <v>0</v>
      </c>
      <c r="T19" s="112">
        <f t="shared" si="4"/>
        <v>1</v>
      </c>
      <c r="U19" s="112">
        <f t="shared" si="5"/>
        <v>0</v>
      </c>
      <c r="V19" s="9"/>
      <c r="W19" s="27" t="s">
        <v>15</v>
      </c>
      <c r="X19" s="26">
        <f>(Feiertagsstd_125_1*24)*(Stundenlohn_1*125%)</f>
        <v>0</v>
      </c>
      <c r="Y19" s="208"/>
      <c r="Z19" s="208"/>
      <c r="AA19" s="208"/>
      <c r="AB19" s="54" t="s">
        <v>8</v>
      </c>
      <c r="AC19" s="55">
        <f>Ostersonntag_1+50</f>
        <v>41057</v>
      </c>
      <c r="AD19" s="56">
        <v>125</v>
      </c>
    </row>
    <row r="20" spans="2:30" ht="21" customHeight="1">
      <c r="B20" s="18">
        <f t="shared" si="14"/>
        <v>41067</v>
      </c>
      <c r="C20" s="21"/>
      <c r="D20" s="21"/>
      <c r="E20" s="21"/>
      <c r="F20" s="21"/>
      <c r="G20" s="119">
        <f t="shared" si="6"/>
        <v>0</v>
      </c>
      <c r="H20" s="90">
        <f t="shared" si="7"/>
        <v>0</v>
      </c>
      <c r="I20" s="119">
        <f t="shared" si="8"/>
        <v>0</v>
      </c>
      <c r="J20" s="90">
        <f t="shared" si="9"/>
        <v>0</v>
      </c>
      <c r="K20" s="121">
        <f t="shared" si="10"/>
        <v>0</v>
      </c>
      <c r="L20" s="91">
        <f t="shared" si="11"/>
        <v>0</v>
      </c>
      <c r="M20" s="107"/>
      <c r="N20" s="112">
        <f t="shared" si="12"/>
        <v>0</v>
      </c>
      <c r="O20" s="112">
        <f t="shared" si="0"/>
        <v>1</v>
      </c>
      <c r="P20" s="112">
        <f t="shared" si="1"/>
        <v>0</v>
      </c>
      <c r="Q20" s="112">
        <f t="shared" si="2"/>
        <v>0</v>
      </c>
      <c r="R20" s="112">
        <f t="shared" si="3"/>
        <v>0</v>
      </c>
      <c r="S20" s="112">
        <f t="shared" si="13"/>
        <v>0</v>
      </c>
      <c r="T20" s="112">
        <f t="shared" si="4"/>
        <v>0</v>
      </c>
      <c r="U20" s="112">
        <f t="shared" si="5"/>
        <v>0</v>
      </c>
      <c r="V20" s="9"/>
      <c r="W20" s="28" t="s">
        <v>16</v>
      </c>
      <c r="X20" s="29">
        <f>(Feiertagsstd_150_1*24)*(Stundenlohn_1*150%)</f>
        <v>0</v>
      </c>
      <c r="Y20" s="208"/>
      <c r="Z20" s="208"/>
      <c r="AA20" s="208"/>
      <c r="AB20" s="54" t="s">
        <v>9</v>
      </c>
      <c r="AC20" s="55">
        <f>DATE(AC12,10,3)</f>
        <v>41185</v>
      </c>
      <c r="AD20" s="56">
        <v>125</v>
      </c>
    </row>
    <row r="21" spans="2:30" ht="21" customHeight="1">
      <c r="B21" s="18">
        <f t="shared" si="14"/>
        <v>41068</v>
      </c>
      <c r="C21" s="21"/>
      <c r="D21" s="21"/>
      <c r="E21" s="21"/>
      <c r="F21" s="21"/>
      <c r="G21" s="119">
        <f t="shared" si="6"/>
        <v>0</v>
      </c>
      <c r="H21" s="90">
        <f t="shared" si="7"/>
        <v>0</v>
      </c>
      <c r="I21" s="119">
        <f t="shared" si="8"/>
        <v>0</v>
      </c>
      <c r="J21" s="90">
        <f t="shared" si="9"/>
        <v>0</v>
      </c>
      <c r="K21" s="121">
        <f t="shared" si="10"/>
        <v>0</v>
      </c>
      <c r="L21" s="91">
        <f t="shared" si="11"/>
        <v>0</v>
      </c>
      <c r="M21" s="107"/>
      <c r="N21" s="112">
        <f t="shared" si="12"/>
        <v>0</v>
      </c>
      <c r="O21" s="112">
        <f t="shared" si="0"/>
        <v>0</v>
      </c>
      <c r="P21" s="112">
        <f t="shared" si="1"/>
        <v>0</v>
      </c>
      <c r="Q21" s="112">
        <f t="shared" si="2"/>
        <v>0</v>
      </c>
      <c r="R21" s="112">
        <f t="shared" si="3"/>
        <v>0</v>
      </c>
      <c r="S21" s="112">
        <f t="shared" si="13"/>
        <v>0</v>
      </c>
      <c r="T21" s="112">
        <f t="shared" si="4"/>
        <v>0</v>
      </c>
      <c r="U21" s="112">
        <f t="shared" si="5"/>
        <v>0</v>
      </c>
      <c r="V21" s="9"/>
      <c r="W21" s="30"/>
      <c r="X21" s="31"/>
      <c r="Y21" s="208"/>
      <c r="Z21" s="208"/>
      <c r="AA21" s="208"/>
      <c r="AB21" s="57" t="s">
        <v>34</v>
      </c>
      <c r="AC21" s="66">
        <f>DATE(AC12,12,24)</f>
        <v>41267</v>
      </c>
      <c r="AD21" s="56">
        <v>150</v>
      </c>
    </row>
    <row r="22" spans="2:30" ht="21" customHeight="1">
      <c r="B22" s="18">
        <f t="shared" si="14"/>
        <v>41069</v>
      </c>
      <c r="C22" s="21"/>
      <c r="D22" s="21"/>
      <c r="E22" s="21"/>
      <c r="F22" s="21"/>
      <c r="G22" s="119">
        <f t="shared" si="6"/>
        <v>0</v>
      </c>
      <c r="H22" s="90">
        <f t="shared" si="7"/>
        <v>0</v>
      </c>
      <c r="I22" s="119">
        <f t="shared" si="8"/>
        <v>0</v>
      </c>
      <c r="J22" s="90">
        <f t="shared" si="9"/>
        <v>0</v>
      </c>
      <c r="K22" s="121">
        <f t="shared" si="10"/>
        <v>0</v>
      </c>
      <c r="L22" s="91">
        <f t="shared" si="11"/>
        <v>0</v>
      </c>
      <c r="M22" s="107"/>
      <c r="N22" s="112">
        <f t="shared" si="12"/>
        <v>0</v>
      </c>
      <c r="O22" s="112">
        <f t="shared" si="0"/>
        <v>0</v>
      </c>
      <c r="P22" s="112">
        <f t="shared" si="1"/>
        <v>0</v>
      </c>
      <c r="Q22" s="112">
        <f t="shared" si="2"/>
        <v>0</v>
      </c>
      <c r="R22" s="112">
        <f t="shared" si="3"/>
        <v>0</v>
      </c>
      <c r="S22" s="112">
        <f t="shared" si="13"/>
        <v>1</v>
      </c>
      <c r="T22" s="112">
        <f t="shared" si="4"/>
        <v>0</v>
      </c>
      <c r="U22" s="112">
        <f t="shared" si="5"/>
        <v>0</v>
      </c>
      <c r="V22" s="9"/>
      <c r="W22" s="32"/>
      <c r="X22" s="33"/>
      <c r="Y22" s="208"/>
      <c r="Z22" s="208"/>
      <c r="AA22" s="208"/>
      <c r="AB22" s="54" t="s">
        <v>10</v>
      </c>
      <c r="AC22" s="55">
        <f>DATE(AC12,12,25)</f>
        <v>41268</v>
      </c>
      <c r="AD22" s="56">
        <v>150</v>
      </c>
    </row>
    <row r="23" spans="2:30" ht="21" customHeight="1">
      <c r="B23" s="18">
        <f t="shared" si="14"/>
        <v>41070</v>
      </c>
      <c r="C23" s="21"/>
      <c r="D23" s="21"/>
      <c r="E23" s="21"/>
      <c r="F23" s="21"/>
      <c r="G23" s="119">
        <f t="shared" si="6"/>
        <v>0</v>
      </c>
      <c r="H23" s="90">
        <f t="shared" si="7"/>
        <v>0</v>
      </c>
      <c r="I23" s="119">
        <f t="shared" si="8"/>
        <v>0</v>
      </c>
      <c r="J23" s="90">
        <f t="shared" si="9"/>
        <v>0</v>
      </c>
      <c r="K23" s="121">
        <f t="shared" si="10"/>
        <v>0</v>
      </c>
      <c r="L23" s="91">
        <f t="shared" si="11"/>
        <v>0</v>
      </c>
      <c r="M23" s="107"/>
      <c r="N23" s="112">
        <f t="shared" si="12"/>
        <v>1</v>
      </c>
      <c r="O23" s="112">
        <f t="shared" si="0"/>
        <v>0</v>
      </c>
      <c r="P23" s="112">
        <f t="shared" si="1"/>
        <v>0</v>
      </c>
      <c r="Q23" s="112">
        <f t="shared" si="2"/>
        <v>0</v>
      </c>
      <c r="R23" s="112">
        <f t="shared" si="3"/>
        <v>0</v>
      </c>
      <c r="S23" s="112">
        <f t="shared" si="13"/>
        <v>0</v>
      </c>
      <c r="T23" s="112">
        <f t="shared" si="4"/>
        <v>0</v>
      </c>
      <c r="U23" s="112">
        <f t="shared" si="5"/>
        <v>0</v>
      </c>
      <c r="V23" s="9"/>
      <c r="W23" s="32"/>
      <c r="X23" s="33"/>
      <c r="Y23" s="208"/>
      <c r="Z23" s="208"/>
      <c r="AA23" s="208"/>
      <c r="AB23" s="54" t="s">
        <v>12</v>
      </c>
      <c r="AC23" s="55">
        <f>DATE(AC12,12,26)</f>
        <v>41269</v>
      </c>
      <c r="AD23" s="56">
        <v>150</v>
      </c>
    </row>
    <row r="24" spans="2:30" ht="21" customHeight="1">
      <c r="B24" s="18">
        <f t="shared" si="14"/>
        <v>41071</v>
      </c>
      <c r="C24" s="21"/>
      <c r="D24" s="21"/>
      <c r="E24" s="21"/>
      <c r="F24" s="21"/>
      <c r="G24" s="119">
        <f t="shared" si="6"/>
        <v>0</v>
      </c>
      <c r="H24" s="90">
        <f t="shared" si="7"/>
        <v>0</v>
      </c>
      <c r="I24" s="119">
        <f t="shared" si="8"/>
        <v>0</v>
      </c>
      <c r="J24" s="90">
        <f t="shared" si="9"/>
        <v>0</v>
      </c>
      <c r="K24" s="121">
        <f t="shared" si="10"/>
        <v>0</v>
      </c>
      <c r="L24" s="91">
        <f t="shared" si="11"/>
        <v>0</v>
      </c>
      <c r="M24" s="107"/>
      <c r="N24" s="112">
        <f t="shared" si="12"/>
        <v>0</v>
      </c>
      <c r="O24" s="112">
        <f t="shared" si="0"/>
        <v>0</v>
      </c>
      <c r="P24" s="112">
        <f t="shared" si="1"/>
        <v>0</v>
      </c>
      <c r="Q24" s="112">
        <f t="shared" si="2"/>
        <v>0</v>
      </c>
      <c r="R24" s="112">
        <f t="shared" si="3"/>
        <v>0</v>
      </c>
      <c r="S24" s="112">
        <f t="shared" si="13"/>
        <v>0</v>
      </c>
      <c r="T24" s="112">
        <f t="shared" si="4"/>
        <v>0</v>
      </c>
      <c r="U24" s="112">
        <f t="shared" si="5"/>
        <v>0</v>
      </c>
      <c r="V24" s="9"/>
      <c r="W24" s="32"/>
      <c r="X24" s="33"/>
      <c r="Y24" s="208"/>
      <c r="Z24" s="208"/>
      <c r="AA24" s="208"/>
      <c r="AB24" s="63" t="s">
        <v>35</v>
      </c>
      <c r="AC24" s="84">
        <f>DATE(AC12,12,31)</f>
        <v>41274</v>
      </c>
      <c r="AD24" s="73">
        <v>125</v>
      </c>
    </row>
    <row r="25" spans="2:27" ht="21" customHeight="1">
      <c r="B25" s="18">
        <f t="shared" si="14"/>
        <v>41072</v>
      </c>
      <c r="C25" s="21"/>
      <c r="D25" s="21"/>
      <c r="E25" s="21"/>
      <c r="F25" s="21"/>
      <c r="G25" s="119">
        <f t="shared" si="6"/>
        <v>0</v>
      </c>
      <c r="H25" s="90">
        <f t="shared" si="7"/>
        <v>0</v>
      </c>
      <c r="I25" s="119">
        <f t="shared" si="8"/>
        <v>0</v>
      </c>
      <c r="J25" s="90">
        <f t="shared" si="9"/>
        <v>0</v>
      </c>
      <c r="K25" s="121">
        <f t="shared" si="10"/>
        <v>0</v>
      </c>
      <c r="L25" s="91">
        <f t="shared" si="11"/>
        <v>0</v>
      </c>
      <c r="M25" s="107"/>
      <c r="N25" s="112">
        <f t="shared" si="12"/>
        <v>0</v>
      </c>
      <c r="O25" s="112">
        <f t="shared" si="0"/>
        <v>0</v>
      </c>
      <c r="P25" s="112">
        <f t="shared" si="1"/>
        <v>0</v>
      </c>
      <c r="Q25" s="112">
        <f t="shared" si="2"/>
        <v>0</v>
      </c>
      <c r="R25" s="112">
        <f t="shared" si="3"/>
        <v>0</v>
      </c>
      <c r="S25" s="112">
        <f t="shared" si="13"/>
        <v>0</v>
      </c>
      <c r="T25" s="112">
        <f t="shared" si="4"/>
        <v>0</v>
      </c>
      <c r="U25" s="112">
        <f t="shared" si="5"/>
        <v>0</v>
      </c>
      <c r="V25" s="9"/>
      <c r="W25" s="32"/>
      <c r="X25" s="33"/>
      <c r="Y25" s="208"/>
      <c r="Z25" s="208"/>
      <c r="AA25" s="208"/>
    </row>
    <row r="26" spans="2:30" ht="21" customHeight="1">
      <c r="B26" s="18">
        <f t="shared" si="14"/>
        <v>41073</v>
      </c>
      <c r="C26" s="21"/>
      <c r="D26" s="21"/>
      <c r="E26" s="21"/>
      <c r="F26" s="21"/>
      <c r="G26" s="119">
        <f t="shared" si="6"/>
        <v>0</v>
      </c>
      <c r="H26" s="90">
        <f t="shared" si="7"/>
        <v>0</v>
      </c>
      <c r="I26" s="119">
        <f t="shared" si="8"/>
        <v>0</v>
      </c>
      <c r="J26" s="90">
        <f t="shared" si="9"/>
        <v>0</v>
      </c>
      <c r="K26" s="121">
        <f t="shared" si="10"/>
        <v>0</v>
      </c>
      <c r="L26" s="91">
        <f t="shared" si="11"/>
        <v>0</v>
      </c>
      <c r="M26" s="107"/>
      <c r="N26" s="112">
        <f t="shared" si="12"/>
        <v>0</v>
      </c>
      <c r="O26" s="112">
        <f t="shared" si="0"/>
        <v>0</v>
      </c>
      <c r="P26" s="112">
        <f t="shared" si="1"/>
        <v>0</v>
      </c>
      <c r="Q26" s="112">
        <f t="shared" si="2"/>
        <v>0</v>
      </c>
      <c r="R26" s="112">
        <f t="shared" si="3"/>
        <v>0</v>
      </c>
      <c r="S26" s="112">
        <f t="shared" si="13"/>
        <v>0</v>
      </c>
      <c r="T26" s="112">
        <f t="shared" si="4"/>
        <v>0</v>
      </c>
      <c r="U26" s="112">
        <f t="shared" si="5"/>
        <v>0</v>
      </c>
      <c r="V26" s="9"/>
      <c r="W26" s="32"/>
      <c r="X26" s="33"/>
      <c r="Y26" s="208"/>
      <c r="Z26" s="208"/>
      <c r="AA26" s="208"/>
      <c r="AB26" s="58" t="s">
        <v>43</v>
      </c>
      <c r="AC26" s="59">
        <f>YEAR(Beginndatum_1)</f>
        <v>2012</v>
      </c>
      <c r="AD26" s="60" t="s">
        <v>38</v>
      </c>
    </row>
    <row r="27" spans="2:32" ht="21" customHeight="1">
      <c r="B27" s="18">
        <f t="shared" si="14"/>
        <v>41074</v>
      </c>
      <c r="C27" s="21"/>
      <c r="D27" s="21"/>
      <c r="E27" s="21"/>
      <c r="F27" s="21"/>
      <c r="G27" s="119">
        <f t="shared" si="6"/>
        <v>0</v>
      </c>
      <c r="H27" s="90">
        <f t="shared" si="7"/>
        <v>0</v>
      </c>
      <c r="I27" s="119">
        <f t="shared" si="8"/>
        <v>0</v>
      </c>
      <c r="J27" s="90">
        <f t="shared" si="9"/>
        <v>0</v>
      </c>
      <c r="K27" s="121">
        <f t="shared" si="10"/>
        <v>0</v>
      </c>
      <c r="L27" s="91">
        <f t="shared" si="11"/>
        <v>0</v>
      </c>
      <c r="M27" s="107"/>
      <c r="N27" s="112">
        <f t="shared" si="12"/>
        <v>0</v>
      </c>
      <c r="O27" s="112">
        <f t="shared" si="0"/>
        <v>0</v>
      </c>
      <c r="P27" s="112">
        <f t="shared" si="1"/>
        <v>0</v>
      </c>
      <c r="Q27" s="112">
        <f t="shared" si="2"/>
        <v>0</v>
      </c>
      <c r="R27" s="112">
        <f t="shared" si="3"/>
        <v>0</v>
      </c>
      <c r="S27" s="112">
        <f t="shared" si="13"/>
        <v>0</v>
      </c>
      <c r="T27" s="112">
        <f t="shared" si="4"/>
        <v>0</v>
      </c>
      <c r="U27" s="112">
        <f t="shared" si="5"/>
        <v>0</v>
      </c>
      <c r="V27" s="9"/>
      <c r="W27" s="32"/>
      <c r="X27" s="33"/>
      <c r="Y27" s="208"/>
      <c r="Z27" s="208"/>
      <c r="AA27" s="208"/>
      <c r="AB27" s="176" t="s">
        <v>49</v>
      </c>
      <c r="AC27" s="177"/>
      <c r="AD27" s="178"/>
      <c r="AF27" s="2" t="s">
        <v>48</v>
      </c>
    </row>
    <row r="28" spans="2:30" ht="21" customHeight="1">
      <c r="B28" s="18">
        <f t="shared" si="14"/>
        <v>41075</v>
      </c>
      <c r="C28" s="21"/>
      <c r="D28" s="21"/>
      <c r="E28" s="21"/>
      <c r="F28" s="21"/>
      <c r="G28" s="119">
        <f t="shared" si="6"/>
        <v>0</v>
      </c>
      <c r="H28" s="90">
        <f t="shared" si="7"/>
        <v>0</v>
      </c>
      <c r="I28" s="119">
        <f t="shared" si="8"/>
        <v>0</v>
      </c>
      <c r="J28" s="90">
        <f t="shared" si="9"/>
        <v>0</v>
      </c>
      <c r="K28" s="121">
        <f t="shared" si="10"/>
        <v>0</v>
      </c>
      <c r="L28" s="91">
        <f t="shared" si="11"/>
        <v>0</v>
      </c>
      <c r="M28" s="107"/>
      <c r="N28" s="112">
        <f t="shared" si="12"/>
        <v>0</v>
      </c>
      <c r="O28" s="112">
        <f t="shared" si="0"/>
        <v>0</v>
      </c>
      <c r="P28" s="112">
        <f t="shared" si="1"/>
        <v>0</v>
      </c>
      <c r="Q28" s="112">
        <f t="shared" si="2"/>
        <v>0</v>
      </c>
      <c r="R28" s="112">
        <f t="shared" si="3"/>
        <v>0</v>
      </c>
      <c r="S28" s="112">
        <f t="shared" si="13"/>
        <v>0</v>
      </c>
      <c r="T28" s="112">
        <f t="shared" si="4"/>
        <v>0</v>
      </c>
      <c r="U28" s="112">
        <f t="shared" si="5"/>
        <v>0</v>
      </c>
      <c r="V28" s="9"/>
      <c r="W28" s="32"/>
      <c r="X28" s="33"/>
      <c r="Y28" s="208"/>
      <c r="Z28" s="208"/>
      <c r="AA28" s="208"/>
      <c r="AB28" s="179"/>
      <c r="AC28" s="180"/>
      <c r="AD28" s="181"/>
    </row>
    <row r="29" spans="2:30" ht="21" customHeight="1">
      <c r="B29" s="18">
        <f t="shared" si="14"/>
        <v>41076</v>
      </c>
      <c r="C29" s="21"/>
      <c r="D29" s="21"/>
      <c r="E29" s="21"/>
      <c r="F29" s="21"/>
      <c r="G29" s="119">
        <f t="shared" si="6"/>
        <v>0</v>
      </c>
      <c r="H29" s="90">
        <f t="shared" si="7"/>
        <v>0</v>
      </c>
      <c r="I29" s="119">
        <f t="shared" si="8"/>
        <v>0</v>
      </c>
      <c r="J29" s="90">
        <f t="shared" si="9"/>
        <v>0</v>
      </c>
      <c r="K29" s="121">
        <f t="shared" si="10"/>
        <v>0</v>
      </c>
      <c r="L29" s="91">
        <f t="shared" si="11"/>
        <v>0</v>
      </c>
      <c r="M29" s="107"/>
      <c r="N29" s="112">
        <f t="shared" si="12"/>
        <v>0</v>
      </c>
      <c r="O29" s="112">
        <f t="shared" si="0"/>
        <v>0</v>
      </c>
      <c r="P29" s="112">
        <f t="shared" si="1"/>
        <v>0</v>
      </c>
      <c r="Q29" s="112">
        <f t="shared" si="2"/>
        <v>0</v>
      </c>
      <c r="R29" s="112">
        <f t="shared" si="3"/>
        <v>0</v>
      </c>
      <c r="S29" s="112">
        <f t="shared" si="13"/>
        <v>1</v>
      </c>
      <c r="T29" s="112">
        <f t="shared" si="4"/>
        <v>0</v>
      </c>
      <c r="U29" s="112">
        <f t="shared" si="5"/>
        <v>0</v>
      </c>
      <c r="V29" s="9"/>
      <c r="W29" s="32"/>
      <c r="X29" s="33"/>
      <c r="Y29" s="208"/>
      <c r="Z29" s="208"/>
      <c r="AA29" s="208"/>
      <c r="AB29" s="170" t="s">
        <v>50</v>
      </c>
      <c r="AC29" s="171"/>
      <c r="AD29" s="172"/>
    </row>
    <row r="30" spans="2:30" ht="21" customHeight="1">
      <c r="B30" s="18">
        <f t="shared" si="14"/>
        <v>41077</v>
      </c>
      <c r="C30" s="21"/>
      <c r="D30" s="21"/>
      <c r="E30" s="21"/>
      <c r="F30" s="21"/>
      <c r="G30" s="119">
        <f t="shared" si="6"/>
        <v>0</v>
      </c>
      <c r="H30" s="90">
        <f t="shared" si="7"/>
        <v>0</v>
      </c>
      <c r="I30" s="119">
        <f t="shared" si="8"/>
        <v>0</v>
      </c>
      <c r="J30" s="90">
        <f t="shared" si="9"/>
        <v>0</v>
      </c>
      <c r="K30" s="121">
        <f t="shared" si="10"/>
        <v>0</v>
      </c>
      <c r="L30" s="91">
        <f t="shared" si="11"/>
        <v>0</v>
      </c>
      <c r="M30" s="107"/>
      <c r="N30" s="112">
        <f t="shared" si="12"/>
        <v>1</v>
      </c>
      <c r="O30" s="112">
        <f t="shared" si="0"/>
        <v>0</v>
      </c>
      <c r="P30" s="112">
        <f t="shared" si="1"/>
        <v>0</v>
      </c>
      <c r="Q30" s="112">
        <f t="shared" si="2"/>
        <v>0</v>
      </c>
      <c r="R30" s="112">
        <f t="shared" si="3"/>
        <v>0</v>
      </c>
      <c r="S30" s="112">
        <f t="shared" si="13"/>
        <v>0</v>
      </c>
      <c r="T30" s="112">
        <f t="shared" si="4"/>
        <v>0</v>
      </c>
      <c r="U30" s="112">
        <f t="shared" si="5"/>
        <v>0</v>
      </c>
      <c r="V30" s="9"/>
      <c r="W30" s="32"/>
      <c r="X30" s="33"/>
      <c r="Y30" s="208"/>
      <c r="Z30" s="208"/>
      <c r="AA30" s="208"/>
      <c r="AB30" s="173"/>
      <c r="AC30" s="174"/>
      <c r="AD30" s="175"/>
    </row>
    <row r="31" spans="2:30" ht="21" customHeight="1">
      <c r="B31" s="18">
        <f t="shared" si="14"/>
        <v>41078</v>
      </c>
      <c r="C31" s="21"/>
      <c r="D31" s="21"/>
      <c r="E31" s="21"/>
      <c r="F31" s="21"/>
      <c r="G31" s="119">
        <f t="shared" si="6"/>
        <v>0</v>
      </c>
      <c r="H31" s="90">
        <f t="shared" si="7"/>
        <v>0</v>
      </c>
      <c r="I31" s="119">
        <f t="shared" si="8"/>
        <v>0</v>
      </c>
      <c r="J31" s="90">
        <f t="shared" si="9"/>
        <v>0</v>
      </c>
      <c r="K31" s="121">
        <f t="shared" si="10"/>
        <v>0</v>
      </c>
      <c r="L31" s="91">
        <f t="shared" si="11"/>
        <v>0</v>
      </c>
      <c r="M31" s="107"/>
      <c r="N31" s="112">
        <f t="shared" si="12"/>
        <v>0</v>
      </c>
      <c r="O31" s="112">
        <f t="shared" si="0"/>
        <v>0</v>
      </c>
      <c r="P31" s="112">
        <f t="shared" si="1"/>
        <v>0</v>
      </c>
      <c r="Q31" s="112">
        <f t="shared" si="2"/>
        <v>0</v>
      </c>
      <c r="R31" s="112">
        <f t="shared" si="3"/>
        <v>0</v>
      </c>
      <c r="S31" s="112">
        <f t="shared" si="13"/>
        <v>0</v>
      </c>
      <c r="T31" s="112">
        <f t="shared" si="4"/>
        <v>0</v>
      </c>
      <c r="U31" s="112">
        <f t="shared" si="5"/>
        <v>0</v>
      </c>
      <c r="V31" s="9"/>
      <c r="W31" s="32"/>
      <c r="X31" s="33"/>
      <c r="Y31" s="208"/>
      <c r="Z31" s="208"/>
      <c r="AA31" s="208"/>
      <c r="AB31" s="61" t="s">
        <v>39</v>
      </c>
      <c r="AC31" s="65">
        <f>IF([0]!HL_3_Koenige_1=""," ",[0]!HL_3_Koenige_1)</f>
        <v>40914</v>
      </c>
      <c r="AD31" s="53">
        <v>125</v>
      </c>
    </row>
    <row r="32" spans="2:30" ht="21" customHeight="1">
      <c r="B32" s="18">
        <f t="shared" si="14"/>
        <v>41079</v>
      </c>
      <c r="C32" s="21"/>
      <c r="D32" s="21"/>
      <c r="E32" s="21"/>
      <c r="F32" s="21"/>
      <c r="G32" s="119">
        <f t="shared" si="6"/>
        <v>0</v>
      </c>
      <c r="H32" s="90">
        <f t="shared" si="7"/>
        <v>0</v>
      </c>
      <c r="I32" s="119">
        <f t="shared" si="8"/>
        <v>0</v>
      </c>
      <c r="J32" s="90">
        <f t="shared" si="9"/>
        <v>0</v>
      </c>
      <c r="K32" s="121">
        <f t="shared" si="10"/>
        <v>0</v>
      </c>
      <c r="L32" s="91">
        <f t="shared" si="11"/>
        <v>0</v>
      </c>
      <c r="M32" s="107"/>
      <c r="N32" s="112">
        <f t="shared" si="12"/>
        <v>0</v>
      </c>
      <c r="O32" s="112">
        <f t="shared" si="0"/>
        <v>0</v>
      </c>
      <c r="P32" s="112">
        <f t="shared" si="1"/>
        <v>0</v>
      </c>
      <c r="Q32" s="112">
        <f t="shared" si="2"/>
        <v>0</v>
      </c>
      <c r="R32" s="112">
        <f t="shared" si="3"/>
        <v>0</v>
      </c>
      <c r="S32" s="112">
        <f t="shared" si="13"/>
        <v>0</v>
      </c>
      <c r="T32" s="112">
        <f t="shared" si="4"/>
        <v>0</v>
      </c>
      <c r="U32" s="112">
        <f t="shared" si="5"/>
        <v>0</v>
      </c>
      <c r="V32" s="9"/>
      <c r="W32" s="32"/>
      <c r="X32" s="33"/>
      <c r="Y32" s="208"/>
      <c r="Z32" s="208"/>
      <c r="AA32" s="208"/>
      <c r="AB32" s="57" t="s">
        <v>40</v>
      </c>
      <c r="AC32" s="66">
        <f>IF([0]!Fronleichnam_1=""," ",[0]!Fronleichnam_1)</f>
        <v>41067</v>
      </c>
      <c r="AD32" s="56">
        <v>125</v>
      </c>
    </row>
    <row r="33" spans="2:30" ht="21" customHeight="1">
      <c r="B33" s="18">
        <f t="shared" si="14"/>
        <v>41080</v>
      </c>
      <c r="C33" s="21"/>
      <c r="D33" s="21"/>
      <c r="E33" s="21"/>
      <c r="F33" s="21"/>
      <c r="G33" s="119">
        <f t="shared" si="6"/>
        <v>0</v>
      </c>
      <c r="H33" s="90">
        <f t="shared" si="7"/>
        <v>0</v>
      </c>
      <c r="I33" s="119">
        <f t="shared" si="8"/>
        <v>0</v>
      </c>
      <c r="J33" s="90">
        <f t="shared" si="9"/>
        <v>0</v>
      </c>
      <c r="K33" s="121">
        <f t="shared" si="10"/>
        <v>0</v>
      </c>
      <c r="L33" s="91">
        <f t="shared" si="11"/>
        <v>0</v>
      </c>
      <c r="M33" s="107"/>
      <c r="N33" s="112">
        <f t="shared" si="12"/>
        <v>0</v>
      </c>
      <c r="O33" s="112">
        <f t="shared" si="0"/>
        <v>0</v>
      </c>
      <c r="P33" s="112">
        <f t="shared" si="1"/>
        <v>0</v>
      </c>
      <c r="Q33" s="112">
        <f t="shared" si="2"/>
        <v>0</v>
      </c>
      <c r="R33" s="112">
        <f t="shared" si="3"/>
        <v>0</v>
      </c>
      <c r="S33" s="112">
        <f t="shared" si="13"/>
        <v>0</v>
      </c>
      <c r="T33" s="112">
        <f t="shared" si="4"/>
        <v>0</v>
      </c>
      <c r="U33" s="112">
        <f t="shared" si="5"/>
        <v>0</v>
      </c>
      <c r="V33" s="9"/>
      <c r="W33" s="32"/>
      <c r="X33" s="33"/>
      <c r="Y33" s="208"/>
      <c r="Z33" s="208"/>
      <c r="AA33" s="208"/>
      <c r="AB33" s="57" t="s">
        <v>46</v>
      </c>
      <c r="AC33" s="66">
        <f>IF([0]!Friedensfest_1=""," ",[0]!Friedensfest_1)</f>
        <v>41129</v>
      </c>
      <c r="AD33" s="56">
        <v>125</v>
      </c>
    </row>
    <row r="34" spans="2:30" ht="21" customHeight="1">
      <c r="B34" s="18">
        <f t="shared" si="14"/>
        <v>41081</v>
      </c>
      <c r="C34" s="21"/>
      <c r="D34" s="21"/>
      <c r="E34" s="21"/>
      <c r="F34" s="21"/>
      <c r="G34" s="119">
        <f t="shared" si="6"/>
        <v>0</v>
      </c>
      <c r="H34" s="90">
        <f t="shared" si="7"/>
        <v>0</v>
      </c>
      <c r="I34" s="119">
        <f t="shared" si="8"/>
        <v>0</v>
      </c>
      <c r="J34" s="90">
        <f t="shared" si="9"/>
        <v>0</v>
      </c>
      <c r="K34" s="121">
        <f t="shared" si="10"/>
        <v>0</v>
      </c>
      <c r="L34" s="91">
        <f t="shared" si="11"/>
        <v>0</v>
      </c>
      <c r="M34" s="107"/>
      <c r="N34" s="112">
        <f t="shared" si="12"/>
        <v>0</v>
      </c>
      <c r="O34" s="112">
        <f t="shared" si="0"/>
        <v>0</v>
      </c>
      <c r="P34" s="112">
        <f t="shared" si="1"/>
        <v>0</v>
      </c>
      <c r="Q34" s="112">
        <f t="shared" si="2"/>
        <v>0</v>
      </c>
      <c r="R34" s="112">
        <f t="shared" si="3"/>
        <v>0</v>
      </c>
      <c r="S34" s="112">
        <f t="shared" si="13"/>
        <v>0</v>
      </c>
      <c r="T34" s="112">
        <f t="shared" si="4"/>
        <v>0</v>
      </c>
      <c r="U34" s="112">
        <f t="shared" si="5"/>
        <v>0</v>
      </c>
      <c r="V34" s="9"/>
      <c r="W34" s="32"/>
      <c r="X34" s="33"/>
      <c r="Y34" s="208"/>
      <c r="Z34" s="208"/>
      <c r="AA34" s="208"/>
      <c r="AB34" s="57" t="s">
        <v>41</v>
      </c>
      <c r="AC34" s="66">
        <f>IF([0]!Maria_Himmelfahrt_1=""," ",[0]!Maria_Himmelfahrt_1)</f>
        <v>41136</v>
      </c>
      <c r="AD34" s="56">
        <v>125</v>
      </c>
    </row>
    <row r="35" spans="2:30" ht="21" customHeight="1">
      <c r="B35" s="18">
        <f t="shared" si="14"/>
        <v>41082</v>
      </c>
      <c r="C35" s="21"/>
      <c r="D35" s="21"/>
      <c r="E35" s="21"/>
      <c r="F35" s="21"/>
      <c r="G35" s="119">
        <f t="shared" si="6"/>
        <v>0</v>
      </c>
      <c r="H35" s="90">
        <f t="shared" si="7"/>
        <v>0</v>
      </c>
      <c r="I35" s="119">
        <f t="shared" si="8"/>
        <v>0</v>
      </c>
      <c r="J35" s="90">
        <f t="shared" si="9"/>
        <v>0</v>
      </c>
      <c r="K35" s="121">
        <f t="shared" si="10"/>
        <v>0</v>
      </c>
      <c r="L35" s="91">
        <f t="shared" si="11"/>
        <v>0</v>
      </c>
      <c r="M35" s="107"/>
      <c r="N35" s="112">
        <f t="shared" si="12"/>
        <v>0</v>
      </c>
      <c r="O35" s="112">
        <f t="shared" si="0"/>
        <v>0</v>
      </c>
      <c r="P35" s="112">
        <f t="shared" si="1"/>
        <v>0</v>
      </c>
      <c r="Q35" s="112">
        <f t="shared" si="2"/>
        <v>0</v>
      </c>
      <c r="R35" s="112">
        <f t="shared" si="3"/>
        <v>0</v>
      </c>
      <c r="S35" s="112">
        <f t="shared" si="13"/>
        <v>0</v>
      </c>
      <c r="T35" s="112">
        <f t="shared" si="4"/>
        <v>0</v>
      </c>
      <c r="U35" s="112">
        <f t="shared" si="5"/>
        <v>0</v>
      </c>
      <c r="V35" s="9"/>
      <c r="W35" s="32"/>
      <c r="X35" s="33"/>
      <c r="Y35" s="208"/>
      <c r="Z35" s="208"/>
      <c r="AA35" s="208"/>
      <c r="AB35" s="57" t="s">
        <v>45</v>
      </c>
      <c r="AC35" s="67">
        <f>IF([0]!Refomationstag_1=""," ",[0]!Refomationstag_1)</f>
        <v>41213</v>
      </c>
      <c r="AD35" s="62">
        <v>125</v>
      </c>
    </row>
    <row r="36" spans="2:30" ht="21" customHeight="1">
      <c r="B36" s="18">
        <f t="shared" si="14"/>
        <v>41083</v>
      </c>
      <c r="C36" s="21"/>
      <c r="D36" s="21"/>
      <c r="E36" s="21"/>
      <c r="F36" s="21"/>
      <c r="G36" s="90">
        <f t="shared" si="6"/>
        <v>0</v>
      </c>
      <c r="H36" s="90">
        <f t="shared" si="7"/>
        <v>0</v>
      </c>
      <c r="I36" s="119">
        <f t="shared" si="8"/>
        <v>0</v>
      </c>
      <c r="J36" s="90">
        <f t="shared" si="9"/>
        <v>0</v>
      </c>
      <c r="K36" s="121">
        <f t="shared" si="10"/>
        <v>0</v>
      </c>
      <c r="L36" s="91">
        <f t="shared" si="11"/>
        <v>0</v>
      </c>
      <c r="M36" s="107"/>
      <c r="N36" s="112">
        <f t="shared" si="12"/>
        <v>0</v>
      </c>
      <c r="O36" s="112">
        <f t="shared" si="0"/>
        <v>0</v>
      </c>
      <c r="P36" s="112">
        <f t="shared" si="1"/>
        <v>0</v>
      </c>
      <c r="Q36" s="112">
        <f t="shared" si="2"/>
        <v>0</v>
      </c>
      <c r="R36" s="112">
        <f t="shared" si="3"/>
        <v>0</v>
      </c>
      <c r="S36" s="112">
        <f t="shared" si="13"/>
        <v>1</v>
      </c>
      <c r="T36" s="112">
        <f t="shared" si="4"/>
        <v>0</v>
      </c>
      <c r="U36" s="112">
        <f t="shared" si="5"/>
        <v>0</v>
      </c>
      <c r="V36" s="9"/>
      <c r="W36" s="49"/>
      <c r="X36" s="33"/>
      <c r="Y36" s="208"/>
      <c r="Z36" s="208"/>
      <c r="AA36" s="208"/>
      <c r="AB36" s="57" t="s">
        <v>42</v>
      </c>
      <c r="AC36" s="66">
        <f>IF([0]!Allerheiligen_1=""," ",[0]!Allerheiligen_1)</f>
        <v>41214</v>
      </c>
      <c r="AD36" s="56">
        <v>125</v>
      </c>
    </row>
    <row r="37" spans="2:30" ht="21" customHeight="1">
      <c r="B37" s="18">
        <f t="shared" si="14"/>
        <v>41084</v>
      </c>
      <c r="C37" s="21"/>
      <c r="D37" s="21"/>
      <c r="E37" s="21"/>
      <c r="F37" s="21"/>
      <c r="G37" s="119">
        <f t="shared" si="6"/>
        <v>0</v>
      </c>
      <c r="H37" s="90">
        <f t="shared" si="7"/>
        <v>0</v>
      </c>
      <c r="I37" s="119">
        <f t="shared" si="8"/>
        <v>0</v>
      </c>
      <c r="J37" s="90">
        <f t="shared" si="9"/>
        <v>0</v>
      </c>
      <c r="K37" s="121">
        <f t="shared" si="10"/>
        <v>0</v>
      </c>
      <c r="L37" s="91">
        <f t="shared" si="11"/>
        <v>0</v>
      </c>
      <c r="M37" s="107"/>
      <c r="N37" s="112">
        <f t="shared" si="12"/>
        <v>1</v>
      </c>
      <c r="O37" s="112">
        <f t="shared" si="0"/>
        <v>0</v>
      </c>
      <c r="P37" s="112">
        <f t="shared" si="1"/>
        <v>0</v>
      </c>
      <c r="Q37" s="112">
        <f t="shared" si="2"/>
        <v>0</v>
      </c>
      <c r="R37" s="112">
        <f t="shared" si="3"/>
        <v>0</v>
      </c>
      <c r="S37" s="112">
        <f t="shared" si="13"/>
        <v>0</v>
      </c>
      <c r="T37" s="112">
        <f t="shared" si="4"/>
        <v>0</v>
      </c>
      <c r="U37" s="112">
        <f t="shared" si="5"/>
        <v>0</v>
      </c>
      <c r="V37" s="9"/>
      <c r="W37" s="49"/>
      <c r="X37" s="50"/>
      <c r="Y37" s="208"/>
      <c r="Z37" s="208"/>
      <c r="AA37" s="208"/>
      <c r="AB37" s="63" t="s">
        <v>47</v>
      </c>
      <c r="AC37" s="68">
        <f>IF([0]!Buss_Bettag_1=""," ",[0]!Buss_Bettag_1)</f>
        <v>41234</v>
      </c>
      <c r="AD37" s="64">
        <v>125</v>
      </c>
    </row>
    <row r="38" spans="2:31" ht="21" customHeight="1">
      <c r="B38" s="18">
        <f t="shared" si="14"/>
        <v>41085</v>
      </c>
      <c r="C38" s="21"/>
      <c r="D38" s="21"/>
      <c r="E38" s="21"/>
      <c r="F38" s="21"/>
      <c r="G38" s="119">
        <f t="shared" si="6"/>
        <v>0</v>
      </c>
      <c r="H38" s="90">
        <f t="shared" si="7"/>
        <v>0</v>
      </c>
      <c r="I38" s="119">
        <f t="shared" si="8"/>
        <v>0</v>
      </c>
      <c r="J38" s="90">
        <f t="shared" si="9"/>
        <v>0</v>
      </c>
      <c r="K38" s="121">
        <f t="shared" si="10"/>
        <v>0</v>
      </c>
      <c r="L38" s="91">
        <f t="shared" si="11"/>
        <v>0</v>
      </c>
      <c r="M38" s="107"/>
      <c r="N38" s="112">
        <f t="shared" si="12"/>
        <v>0</v>
      </c>
      <c r="O38" s="112">
        <f t="shared" si="0"/>
        <v>0</v>
      </c>
      <c r="P38" s="112">
        <f t="shared" si="1"/>
        <v>0</v>
      </c>
      <c r="Q38" s="112">
        <f t="shared" si="2"/>
        <v>0</v>
      </c>
      <c r="R38" s="112">
        <f t="shared" si="3"/>
        <v>0</v>
      </c>
      <c r="S38" s="112">
        <f t="shared" si="13"/>
        <v>0</v>
      </c>
      <c r="T38" s="112">
        <f t="shared" si="4"/>
        <v>0</v>
      </c>
      <c r="U38" s="112">
        <f t="shared" si="5"/>
        <v>0</v>
      </c>
      <c r="V38" s="9"/>
      <c r="W38" s="49"/>
      <c r="X38" s="33"/>
      <c r="Y38" s="208"/>
      <c r="Z38" s="208"/>
      <c r="AA38" s="208"/>
      <c r="AB38" s="74" t="s">
        <v>2</v>
      </c>
      <c r="AC38" s="75">
        <f>IF([0]!Ostersonntag_1=""," ",[0]!Ostersonntag_1)</f>
        <v>41007</v>
      </c>
      <c r="AD38" s="76">
        <v>125</v>
      </c>
      <c r="AE38" s="79"/>
    </row>
    <row r="39" spans="2:30" ht="21" customHeight="1">
      <c r="B39" s="18">
        <f t="shared" si="14"/>
        <v>41086</v>
      </c>
      <c r="C39" s="21"/>
      <c r="D39" s="21"/>
      <c r="E39" s="21"/>
      <c r="F39" s="21"/>
      <c r="G39" s="119">
        <f t="shared" si="6"/>
        <v>0</v>
      </c>
      <c r="H39" s="90">
        <f t="shared" si="7"/>
        <v>0</v>
      </c>
      <c r="I39" s="119">
        <f t="shared" si="8"/>
        <v>0</v>
      </c>
      <c r="J39" s="90">
        <f t="shared" si="9"/>
        <v>0</v>
      </c>
      <c r="K39" s="121">
        <f t="shared" si="10"/>
        <v>0</v>
      </c>
      <c r="L39" s="91">
        <f t="shared" si="11"/>
        <v>0</v>
      </c>
      <c r="M39" s="107"/>
      <c r="N39" s="112">
        <f t="shared" si="12"/>
        <v>0</v>
      </c>
      <c r="O39" s="112">
        <f t="shared" si="0"/>
        <v>0</v>
      </c>
      <c r="P39" s="112">
        <f t="shared" si="1"/>
        <v>0</v>
      </c>
      <c r="Q39" s="112">
        <f t="shared" si="2"/>
        <v>0</v>
      </c>
      <c r="R39" s="112">
        <f t="shared" si="3"/>
        <v>0</v>
      </c>
      <c r="S39" s="112">
        <f t="shared" si="13"/>
        <v>0</v>
      </c>
      <c r="T39" s="112">
        <f t="shared" si="4"/>
        <v>0</v>
      </c>
      <c r="U39" s="112">
        <f t="shared" si="5"/>
        <v>0</v>
      </c>
      <c r="V39" s="9"/>
      <c r="W39" s="32"/>
      <c r="X39" s="33"/>
      <c r="Y39" s="208"/>
      <c r="Z39" s="208"/>
      <c r="AA39" s="208"/>
      <c r="AB39" s="77" t="s">
        <v>51</v>
      </c>
      <c r="AC39" s="78">
        <f>IF([0]!Pfingstsonntag_1=""," ",[0]!Pfingstsonntag_1)</f>
        <v>41056</v>
      </c>
      <c r="AD39" s="76">
        <v>125</v>
      </c>
    </row>
    <row r="40" spans="2:30" ht="21" customHeight="1">
      <c r="B40" s="18">
        <f t="shared" si="14"/>
        <v>41087</v>
      </c>
      <c r="C40" s="21"/>
      <c r="D40" s="21"/>
      <c r="E40" s="21"/>
      <c r="F40" s="21"/>
      <c r="G40" s="119">
        <f t="shared" si="6"/>
        <v>0</v>
      </c>
      <c r="H40" s="90">
        <f t="shared" si="7"/>
        <v>0</v>
      </c>
      <c r="I40" s="119">
        <f t="shared" si="8"/>
        <v>0</v>
      </c>
      <c r="J40" s="90">
        <f t="shared" si="9"/>
        <v>0</v>
      </c>
      <c r="K40" s="121">
        <f t="shared" si="10"/>
        <v>0</v>
      </c>
      <c r="L40" s="91">
        <f t="shared" si="11"/>
        <v>0</v>
      </c>
      <c r="M40" s="107"/>
      <c r="N40" s="112">
        <f t="shared" si="12"/>
        <v>0</v>
      </c>
      <c r="O40" s="112">
        <f t="shared" si="0"/>
        <v>0</v>
      </c>
      <c r="P40" s="112">
        <f t="shared" si="1"/>
        <v>0</v>
      </c>
      <c r="Q40" s="112">
        <f t="shared" si="2"/>
        <v>0</v>
      </c>
      <c r="R40" s="112">
        <f t="shared" si="3"/>
        <v>0</v>
      </c>
      <c r="S40" s="112">
        <f t="shared" si="13"/>
        <v>0</v>
      </c>
      <c r="T40" s="112">
        <f t="shared" si="4"/>
        <v>0</v>
      </c>
      <c r="U40" s="112">
        <f t="shared" si="5"/>
        <v>0</v>
      </c>
      <c r="V40" s="9"/>
      <c r="W40" s="32"/>
      <c r="X40" s="33"/>
      <c r="Y40" s="208"/>
      <c r="Z40" s="208"/>
      <c r="AA40" s="208"/>
      <c r="AB40" s="80"/>
      <c r="AC40" s="79"/>
      <c r="AD40" s="79"/>
    </row>
    <row r="41" spans="2:30" ht="21" customHeight="1">
      <c r="B41" s="18">
        <f t="shared" si="14"/>
        <v>41088</v>
      </c>
      <c r="C41" s="21"/>
      <c r="D41" s="21"/>
      <c r="E41" s="21"/>
      <c r="F41" s="21"/>
      <c r="G41" s="119">
        <f t="shared" si="6"/>
        <v>0</v>
      </c>
      <c r="H41" s="90">
        <f t="shared" si="7"/>
        <v>0</v>
      </c>
      <c r="I41" s="119">
        <f t="shared" si="8"/>
        <v>0</v>
      </c>
      <c r="J41" s="90">
        <f t="shared" si="9"/>
        <v>0</v>
      </c>
      <c r="K41" s="121">
        <f t="shared" si="10"/>
        <v>0</v>
      </c>
      <c r="L41" s="91">
        <f t="shared" si="11"/>
        <v>0</v>
      </c>
      <c r="M41" s="107"/>
      <c r="N41" s="112">
        <f t="shared" si="12"/>
        <v>0</v>
      </c>
      <c r="O41" s="112">
        <f t="shared" si="0"/>
        <v>0</v>
      </c>
      <c r="P41" s="112">
        <f t="shared" si="1"/>
        <v>0</v>
      </c>
      <c r="Q41" s="112">
        <f t="shared" si="2"/>
        <v>0</v>
      </c>
      <c r="R41" s="112">
        <f t="shared" si="3"/>
        <v>0</v>
      </c>
      <c r="S41" s="112">
        <f t="shared" si="13"/>
        <v>0</v>
      </c>
      <c r="T41" s="112">
        <f t="shared" si="4"/>
        <v>0</v>
      </c>
      <c r="U41" s="112">
        <f t="shared" si="5"/>
        <v>0</v>
      </c>
      <c r="V41" s="9"/>
      <c r="W41" s="32"/>
      <c r="X41" s="33"/>
      <c r="Y41" s="208"/>
      <c r="Z41" s="208"/>
      <c r="AA41" s="208"/>
      <c r="AB41" s="79"/>
      <c r="AC41" s="79"/>
      <c r="AD41" s="79"/>
    </row>
    <row r="42" spans="2:30" ht="21" customHeight="1">
      <c r="B42" s="18">
        <f t="shared" si="14"/>
        <v>41089</v>
      </c>
      <c r="C42" s="21"/>
      <c r="D42" s="21"/>
      <c r="E42" s="21"/>
      <c r="F42" s="21"/>
      <c r="G42" s="119">
        <f t="shared" si="6"/>
        <v>0</v>
      </c>
      <c r="H42" s="90">
        <f t="shared" si="7"/>
        <v>0</v>
      </c>
      <c r="I42" s="119">
        <f t="shared" si="8"/>
        <v>0</v>
      </c>
      <c r="J42" s="90">
        <f t="shared" si="9"/>
        <v>0</v>
      </c>
      <c r="K42" s="121">
        <f t="shared" si="10"/>
        <v>0</v>
      </c>
      <c r="L42" s="91">
        <f t="shared" si="11"/>
        <v>0</v>
      </c>
      <c r="M42" s="107"/>
      <c r="N42" s="112">
        <f t="shared" si="12"/>
        <v>0</v>
      </c>
      <c r="O42" s="112">
        <f t="shared" si="0"/>
        <v>0</v>
      </c>
      <c r="P42" s="112">
        <f t="shared" si="1"/>
        <v>0</v>
      </c>
      <c r="Q42" s="112">
        <f t="shared" si="2"/>
        <v>0</v>
      </c>
      <c r="R42" s="112">
        <f t="shared" si="3"/>
        <v>0</v>
      </c>
      <c r="S42" s="112">
        <f t="shared" si="13"/>
        <v>0</v>
      </c>
      <c r="T42" s="112">
        <f t="shared" si="4"/>
        <v>0</v>
      </c>
      <c r="U42" s="112">
        <f t="shared" si="5"/>
        <v>0</v>
      </c>
      <c r="V42" s="9"/>
      <c r="W42" s="32"/>
      <c r="X42" s="33"/>
      <c r="Y42" s="208"/>
      <c r="Z42" s="208"/>
      <c r="AA42" s="208"/>
      <c r="AB42" s="79"/>
      <c r="AC42" s="79"/>
      <c r="AD42" s="79"/>
    </row>
    <row r="43" spans="2:30" ht="21" customHeight="1">
      <c r="B43" s="18">
        <f t="shared" si="14"/>
        <v>41090</v>
      </c>
      <c r="C43" s="21"/>
      <c r="D43" s="21"/>
      <c r="E43" s="21"/>
      <c r="F43" s="21"/>
      <c r="G43" s="140">
        <f t="shared" si="6"/>
        <v>0</v>
      </c>
      <c r="H43" s="140">
        <f t="shared" si="7"/>
        <v>0</v>
      </c>
      <c r="I43" s="90">
        <f t="shared" si="8"/>
        <v>0</v>
      </c>
      <c r="J43" s="90">
        <f t="shared" si="9"/>
        <v>0</v>
      </c>
      <c r="K43" s="91">
        <f t="shared" si="10"/>
        <v>0</v>
      </c>
      <c r="L43" s="141">
        <f t="shared" si="11"/>
        <v>0</v>
      </c>
      <c r="M43" s="107"/>
      <c r="N43" s="112">
        <f t="shared" si="12"/>
        <v>0</v>
      </c>
      <c r="O43" s="112">
        <f t="shared" si="0"/>
        <v>0</v>
      </c>
      <c r="P43" s="112">
        <f t="shared" si="1"/>
        <v>0</v>
      </c>
      <c r="Q43" s="112">
        <f t="shared" si="2"/>
        <v>0</v>
      </c>
      <c r="R43" s="112">
        <f t="shared" si="3"/>
        <v>0</v>
      </c>
      <c r="S43" s="112">
        <f t="shared" si="13"/>
        <v>1</v>
      </c>
      <c r="T43" s="112">
        <f t="shared" si="4"/>
        <v>0</v>
      </c>
      <c r="U43" s="112">
        <f t="shared" si="5"/>
        <v>0</v>
      </c>
      <c r="V43" s="9"/>
      <c r="W43" s="32"/>
      <c r="X43" s="33"/>
      <c r="Y43" s="208"/>
      <c r="Z43" s="208"/>
      <c r="AA43" s="208"/>
      <c r="AB43" s="79"/>
      <c r="AC43" s="79"/>
      <c r="AD43" s="79"/>
    </row>
    <row r="44" spans="2:30" ht="21" customHeight="1">
      <c r="B44" s="19">
        <f t="shared" si="14"/>
      </c>
      <c r="C44" s="96"/>
      <c r="D44" s="96"/>
      <c r="E44" s="96"/>
      <c r="F44" s="96"/>
      <c r="G44" s="97">
        <f>IF(B44&lt;&gt;"",(D44+(D44&lt;C44)-C44)+(F44+(F44&lt;E44)-E44),"")</f>
      </c>
      <c r="H44" s="98">
        <f>IF(B44&lt;&gt;"",IF(AND(E44&gt;TIME(19,59,59),F44&lt;TIME(23,59,59),F44&gt;TIME(20,0,0)),F44-E44)+IF(AND(E44&lt;TIME(20,0,0),F44&lt;TIME(23,59,59),F44&gt;TIME(20,0,0)),F44-TIME(20,0,0))+IF(AND(E44&gt;TIME(19,59,59),F44&lt;E44),TIME(23,59,59)-E44+TIME(0,0,1))+IF(AND(E44&lt;TIME(19,59,59),F44&lt;E44),TIME(23,59,59)-TIME(20,0,0)+TIME(0,0,1))+IF(AND(E44&lt;TIME(6,0,0),F44&lt;TIME(11,59,59)),IF((F44-E44)&lt;TIME(6,0,1),IF(F44&gt;TIME(6,0,0),TIME(6,0,0)-E44,F44-E44),TIME(6,0,0)))+IF(E44&gt;TIME(11,59,59),IF(AND(F44&gt;TIME(5,59,59),F44&lt;TIME(11,59,59)),TIME(2,0,0),IF(AND(F44&lt;TIME(6,0,0),F44&gt;TIME(3,59,59)),F44-TIME(4,0,0)))),"")</f>
      </c>
      <c r="I44" s="102">
        <f>IF(B44&lt;&gt;"",IF(AND(E44&lt;TIME(23,59,59),F44&lt;E44,E44&gt;TIME(4,0,0)),IF(F44&lt;TIME(4,0,1),F44,TIME(4,0,0)),TIME(0,0,0)),"")</f>
      </c>
      <c r="J44" s="93">
        <f>IF(B44&lt;&gt;"",IF(AND(B44&lt;&gt;"",WEEKDAY(B44,1)=1),D44-C44+IF(AND(E44&gt;TIME(21,59,59),F44&lt;TIME(23,59,59),F44&gt;TIME(12,0,0)),F44-E44)+IF(AND(E44&lt;TIME(22,0,0),F44&lt;TIME(23,59,59),E44&gt;TIME(12,0,0),F44&gt;TIME(12,0,0)),F44-E44)+IF(AND(E44&gt;F44,E44&gt;TIME(12,0,0),F44&lt;TIME(11,59,59)),IF(F44&gt;TIME(4,0,1),TIME(4,0,0),F44))+IF(AND(E44&lt;F44,F44&lt;TIME(11,59,59),E44&lt;TIME(11,59,59)),IF(F44&gt;TIME(4,0,0),IF(AND(E44&gt;=TIME(0,0,0),E44&lt;TIME(11,59,59)),TIME(4,0,0)-E44),F44-E44))+IF(AND(F44&lt;TIME(11,59,59),E44&gt;TIME(12,0,0),TIME(22,0,0)&lt;E44),TIME(23,59,59)-E44+TIME(0,0,1))+IF(AND(E44&lt;=TIME(22,0,0),E44&gt;F44,F44&lt;TIME(11,59,59),F44&lt;&gt;TIME(0,0,0)),TIME(2,0,0)),TIME(0,0,0))+IF(AND(F44=TIME(0,0,0),E44&gt;TIME(11,59,59)),TIME(23,59,59)-E44+TIME(0,0,1)),"")</f>
      </c>
      <c r="K44" s="103">
        <f>IF(B44&lt;&gt;"",IF(OR(B44=Neujahr_1,B44=Karfreitag_1,B44=Allerheiligen_1,B44=Refomationstag_1,B44=Buss_Bettag_1,B44=Ostermontag_1,B44=Christi_Himmelfahrt_1,B44=Pfingstmontag_1,B44=Tag_der_Einheit_1,B44=Maria_Himmelfahrt_1,B44=HL_3_Koenige,B44=Fronleichnam_1,B44=Friedensfest_1),G44,IF(B44=Sylvester_1,MAX(D44-MAX(C44,1/24*14),0)+MAX(F44-MAX(E44,1/24*14),0),0)),"")</f>
      </c>
      <c r="L44" s="99">
        <f>IF(B44&lt;&gt;"",IF(OR(B44=Weihnachtstag_1_1,B44=Weihnachtstag_2_1,B44=Tag_der_Arbeit_1),G44,IF(B44=Heiligabend_1,MAX(D44-MAX(C44,1/24*14),0)+MAX(F44-MAX(E44,1/24*14),0),0)),"")</f>
      </c>
      <c r="M44" s="107"/>
      <c r="N44" s="112">
        <f t="shared" si="12"/>
        <v>0</v>
      </c>
      <c r="O44" s="112">
        <f t="shared" si="0"/>
        <v>0</v>
      </c>
      <c r="P44" s="112">
        <f t="shared" si="1"/>
        <v>0</v>
      </c>
      <c r="Q44" s="112">
        <f t="shared" si="2"/>
        <v>0</v>
      </c>
      <c r="R44" s="112">
        <f t="shared" si="3"/>
        <v>0</v>
      </c>
      <c r="S44" s="112">
        <f t="shared" si="13"/>
        <v>0</v>
      </c>
      <c r="T44" s="112">
        <f t="shared" si="4"/>
        <v>0</v>
      </c>
      <c r="U44" s="112">
        <f t="shared" si="5"/>
        <v>0</v>
      </c>
      <c r="V44" s="9"/>
      <c r="W44" s="34"/>
      <c r="X44" s="35"/>
      <c r="Y44" s="208"/>
      <c r="Z44" s="208"/>
      <c r="AA44" s="208"/>
      <c r="AB44" s="79"/>
      <c r="AC44" s="79"/>
      <c r="AD44" s="79"/>
    </row>
    <row r="45" spans="2:27" ht="21" customHeight="1">
      <c r="B45" s="43" t="s">
        <v>33</v>
      </c>
      <c r="C45" s="44"/>
      <c r="D45" s="44"/>
      <c r="E45" s="44"/>
      <c r="F45" s="44"/>
      <c r="G45" s="85">
        <f aca="true" t="shared" si="15" ref="G45:L45">SUM(G14:G44)</f>
        <v>0</v>
      </c>
      <c r="H45" s="45">
        <f t="shared" si="15"/>
        <v>0</v>
      </c>
      <c r="I45" s="85">
        <f t="shared" si="15"/>
        <v>0</v>
      </c>
      <c r="J45" s="45">
        <f t="shared" si="15"/>
        <v>0</v>
      </c>
      <c r="K45" s="85">
        <f t="shared" si="15"/>
        <v>0</v>
      </c>
      <c r="L45" s="136">
        <f t="shared" si="15"/>
        <v>0</v>
      </c>
      <c r="M45" s="108"/>
      <c r="N45" s="108"/>
      <c r="O45" s="108"/>
      <c r="P45" s="108"/>
      <c r="Q45" s="108"/>
      <c r="R45" s="108"/>
      <c r="S45" s="108"/>
      <c r="T45" s="108"/>
      <c r="U45" s="108"/>
      <c r="V45" s="11"/>
      <c r="W45" s="41" t="s">
        <v>32</v>
      </c>
      <c r="X45" s="42">
        <f>SUM(X14:X44)</f>
        <v>0</v>
      </c>
      <c r="Y45" s="208"/>
      <c r="Z45" s="208"/>
      <c r="AA45" s="208"/>
    </row>
    <row r="46" spans="2:27" ht="12" customHeight="1">
      <c r="B46" s="12"/>
      <c r="C46" s="13"/>
      <c r="D46" s="13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9"/>
      <c r="W46" s="15"/>
      <c r="X46" s="10"/>
      <c r="Y46" s="8"/>
      <c r="Z46" s="8"/>
      <c r="AA46" s="8"/>
    </row>
    <row r="47" spans="2:27" ht="12.7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</row>
    <row r="48" spans="2:27" ht="12.7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</row>
    <row r="49" spans="2:27" ht="12.7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</row>
    <row r="50" spans="2:27" ht="12.7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</row>
    <row r="51" spans="2:27" ht="12.7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</row>
    <row r="52" spans="2:27" ht="12.7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</row>
    <row r="53" spans="2:27" ht="12.7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</row>
    <row r="54" spans="2:27" ht="12.7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</row>
    <row r="55" spans="2:27" ht="12.7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</row>
  </sheetData>
  <sheetProtection password="C4B6" sheet="1" objects="1" scenarios="1"/>
  <mergeCells count="31">
    <mergeCell ref="B1:X1"/>
    <mergeCell ref="B2:X2"/>
    <mergeCell ref="B3:X3"/>
    <mergeCell ref="Y3:AA45"/>
    <mergeCell ref="B4:X4"/>
    <mergeCell ref="B5:C5"/>
    <mergeCell ref="D5:K5"/>
    <mergeCell ref="L5:X10"/>
    <mergeCell ref="B6:C6"/>
    <mergeCell ref="D6:K6"/>
    <mergeCell ref="B7:C7"/>
    <mergeCell ref="D7:K7"/>
    <mergeCell ref="B8:C8"/>
    <mergeCell ref="D8:K8"/>
    <mergeCell ref="B9:K9"/>
    <mergeCell ref="B10:C10"/>
    <mergeCell ref="D10:G10"/>
    <mergeCell ref="H10:I10"/>
    <mergeCell ref="J10:K10"/>
    <mergeCell ref="B11:X11"/>
    <mergeCell ref="B12:B13"/>
    <mergeCell ref="C12:D12"/>
    <mergeCell ref="E12:F12"/>
    <mergeCell ref="W12:X13"/>
    <mergeCell ref="AB12:AB13"/>
    <mergeCell ref="AC12:AC13"/>
    <mergeCell ref="AD12:AD13"/>
    <mergeCell ref="W14:X14"/>
    <mergeCell ref="AB27:AD28"/>
    <mergeCell ref="AB29:AD30"/>
    <mergeCell ref="B47:AA55"/>
  </mergeCells>
  <conditionalFormatting sqref="B14:B44">
    <cfRule type="expression" priority="3" dxfId="12" stopIfTrue="1">
      <formula>OR(WEEKDAY(B14)=7,WEEKDAY(B14)=1)</formula>
    </cfRule>
  </conditionalFormatting>
  <conditionalFormatting sqref="C14:C44">
    <cfRule type="expression" priority="4" dxfId="0" stopIfTrue="1">
      <formula>OR(WEEKDAY(B14)=7,WEEKDAY(B14)=1)</formula>
    </cfRule>
  </conditionalFormatting>
  <conditionalFormatting sqref="D14:D44">
    <cfRule type="expression" priority="5" dxfId="0" stopIfTrue="1">
      <formula>OR(WEEKDAY(B14)=7,WEEKDAY(B14)=1)</formula>
    </cfRule>
  </conditionalFormatting>
  <conditionalFormatting sqref="G14:G44">
    <cfRule type="expression" priority="6" dxfId="0" stopIfTrue="1">
      <formula>OR(WEEKDAY(B14)=7,WEEKDAY(B14)=1)</formula>
    </cfRule>
  </conditionalFormatting>
  <conditionalFormatting sqref="H14:H44">
    <cfRule type="expression" priority="7" dxfId="0" stopIfTrue="1">
      <formula>OR(WEEKDAY(B14)=7,WEEKDAY(B14)=1)</formula>
    </cfRule>
  </conditionalFormatting>
  <conditionalFormatting sqref="I14:I44">
    <cfRule type="expression" priority="8" dxfId="0" stopIfTrue="1">
      <formula>OR(WEEKDAY(B14)=7,WEEKDAY(B14)=1)</formula>
    </cfRule>
  </conditionalFormatting>
  <conditionalFormatting sqref="J14:J44">
    <cfRule type="expression" priority="9" dxfId="0" stopIfTrue="1">
      <formula>OR(WEEKDAY(B14)=7,WEEKDAY(B14)=1)</formula>
    </cfRule>
  </conditionalFormatting>
  <conditionalFormatting sqref="K14:K44">
    <cfRule type="expression" priority="10" dxfId="0" stopIfTrue="1">
      <formula>OR(WEEKDAY(B14)=7,WEEKDAY(B14)=1)</formula>
    </cfRule>
  </conditionalFormatting>
  <conditionalFormatting sqref="L14:M44">
    <cfRule type="expression" priority="11" dxfId="0" stopIfTrue="1">
      <formula>OR(WEEKDAY(B14)=7,WEEKDAY(B14)=1)</formula>
    </cfRule>
  </conditionalFormatting>
  <conditionalFormatting sqref="E14:E44">
    <cfRule type="expression" priority="2" dxfId="2" stopIfTrue="1">
      <formula>OR(WEEKDAY(B14)=7,WEEKDAY(B14)=1)</formula>
    </cfRule>
  </conditionalFormatting>
  <conditionalFormatting sqref="F14:F44">
    <cfRule type="expression" priority="1" dxfId="2" stopIfTrue="1">
      <formula>OR(WEEKDAY(B14)=7,WEEKDAY(B14)=1)</formula>
    </cfRule>
  </conditionalFormatting>
  <conditionalFormatting sqref="U14:U44">
    <cfRule type="expression" priority="94" dxfId="0" stopIfTrue="1">
      <formula>OR(WEEKDAY(C14)=7,WEEKDAY(C14)=1)</formula>
    </cfRule>
  </conditionalFormatting>
  <conditionalFormatting sqref="T14:T44">
    <cfRule type="expression" priority="96" dxfId="0" stopIfTrue="1">
      <formula>OR(WEEKDAY(C14)=7,WEEKDAY(C14)=1)</formula>
    </cfRule>
  </conditionalFormatting>
  <conditionalFormatting sqref="S14:S44">
    <cfRule type="expression" priority="98" dxfId="0" stopIfTrue="1">
      <formula>OR(WEEKDAY(C14)=7,WEEKDAY(C14)=1)</formula>
    </cfRule>
  </conditionalFormatting>
  <conditionalFormatting sqref="R14:R44">
    <cfRule type="expression" priority="100" dxfId="0" stopIfTrue="1">
      <formula>OR(WEEKDAY(C14)=7,WEEKDAY(C14)=1)</formula>
    </cfRule>
  </conditionalFormatting>
  <conditionalFormatting sqref="Q14:Q44">
    <cfRule type="expression" priority="102" dxfId="0" stopIfTrue="1">
      <formula>OR(WEEKDAY(C14)=7,WEEKDAY(C14)=1)</formula>
    </cfRule>
  </conditionalFormatting>
  <conditionalFormatting sqref="P14:P44">
    <cfRule type="expression" priority="104" dxfId="0" stopIfTrue="1">
      <formula>OR(WEEKDAY(C14)=7,WEEKDAY(C14)=1)</formula>
    </cfRule>
  </conditionalFormatting>
  <conditionalFormatting sqref="O14:O44">
    <cfRule type="expression" priority="106" dxfId="0" stopIfTrue="1">
      <formula>OR(WEEKDAY(C14)=7,WEEKDAY(C14)=1)</formula>
    </cfRule>
  </conditionalFormatting>
  <conditionalFormatting sqref="N14:U14 N14:N44 O15:U44">
    <cfRule type="expression" priority="108" dxfId="0" stopIfTrue="1">
      <formula>OR(WEEKDAY(C14)=7,WEEKDAY(C14)=1)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5"/>
  <sheetViews>
    <sheetView showGridLines="0" showRowColHeaders="0" zoomScale="85" zoomScaleNormal="85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2" width="16.7109375" style="2" customWidth="1"/>
    <col min="13" max="13" width="3.57421875" style="2" hidden="1" customWidth="1"/>
    <col min="14" max="14" width="9.140625" style="2" hidden="1" customWidth="1"/>
    <col min="15" max="15" width="8.8515625" style="2" hidden="1" customWidth="1"/>
    <col min="16" max="16" width="8.28125" style="2" hidden="1" customWidth="1"/>
    <col min="17" max="17" width="6.57421875" style="2" hidden="1" customWidth="1"/>
    <col min="18" max="18" width="8.140625" style="2" hidden="1" customWidth="1"/>
    <col min="19" max="19" width="7.57421875" style="2" hidden="1" customWidth="1"/>
    <col min="20" max="21" width="8.140625" style="2" hidden="1" customWidth="1"/>
    <col min="22" max="22" width="1.7109375" style="2" customWidth="1"/>
    <col min="23" max="23" width="27.57421875" style="3" customWidth="1"/>
    <col min="24" max="24" width="19.57421875" style="4" customWidth="1"/>
    <col min="25" max="25" width="2.28125" style="2" customWidth="1"/>
    <col min="26" max="26" width="4.00390625" style="2" customWidth="1"/>
    <col min="27" max="27" width="1.28515625" style="2" customWidth="1"/>
    <col min="28" max="28" width="36.421875" style="2" customWidth="1"/>
    <col min="29" max="30" width="11.57421875" style="2" customWidth="1"/>
    <col min="31" max="16384" width="11.57421875" style="2" customWidth="1"/>
  </cols>
  <sheetData>
    <row r="1" spans="2:24" ht="15" customHeight="1">
      <c r="B1" s="191" t="str">
        <f>IF([0]!actualdate=""," ",[0]!actualdate)</f>
        <v>Letzte Aktualisierung: 22.05.2012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2:30" ht="42" customHeight="1">
      <c r="B2" s="193" t="s">
        <v>18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5"/>
      <c r="Y2" s="7"/>
      <c r="Z2" s="7"/>
      <c r="AA2" s="7"/>
      <c r="AB2" s="7"/>
      <c r="AC2" s="7"/>
      <c r="AD2" s="7"/>
    </row>
    <row r="3" spans="2:30" ht="16.5" customHeight="1"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5"/>
      <c r="Y3" s="208"/>
      <c r="Z3" s="208"/>
      <c r="AA3" s="208"/>
      <c r="AB3" s="5"/>
      <c r="AC3" s="5"/>
      <c r="AD3" s="7"/>
    </row>
    <row r="4" spans="2:30" ht="15" customHeight="1">
      <c r="B4" s="223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08"/>
      <c r="Z4" s="208"/>
      <c r="AA4" s="208"/>
      <c r="AB4" s="5"/>
      <c r="AC4" s="5"/>
      <c r="AD4" s="48"/>
    </row>
    <row r="5" spans="2:27" ht="21" customHeight="1">
      <c r="B5" s="168" t="s">
        <v>19</v>
      </c>
      <c r="C5" s="169"/>
      <c r="D5" s="196"/>
      <c r="E5" s="197"/>
      <c r="F5" s="197"/>
      <c r="G5" s="197"/>
      <c r="H5" s="197"/>
      <c r="I5" s="197"/>
      <c r="J5" s="197"/>
      <c r="K5" s="198"/>
      <c r="L5" s="144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6"/>
      <c r="Y5" s="208"/>
      <c r="Z5" s="208"/>
      <c r="AA5" s="208"/>
    </row>
    <row r="6" spans="2:27" ht="21" customHeight="1">
      <c r="B6" s="205" t="s">
        <v>21</v>
      </c>
      <c r="C6" s="206"/>
      <c r="D6" s="184"/>
      <c r="E6" s="185"/>
      <c r="F6" s="185"/>
      <c r="G6" s="199"/>
      <c r="H6" s="199"/>
      <c r="I6" s="199"/>
      <c r="J6" s="199"/>
      <c r="K6" s="200"/>
      <c r="L6" s="147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9"/>
      <c r="Y6" s="208"/>
      <c r="Z6" s="208"/>
      <c r="AA6" s="208"/>
    </row>
    <row r="7" spans="2:27" ht="21" customHeight="1">
      <c r="B7" s="216" t="s">
        <v>20</v>
      </c>
      <c r="C7" s="217"/>
      <c r="D7" s="201"/>
      <c r="E7" s="202"/>
      <c r="F7" s="202"/>
      <c r="G7" s="197"/>
      <c r="H7" s="197"/>
      <c r="I7" s="197"/>
      <c r="J7" s="197"/>
      <c r="K7" s="198"/>
      <c r="L7" s="147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9"/>
      <c r="Y7" s="208"/>
      <c r="Z7" s="208"/>
      <c r="AA7" s="208"/>
    </row>
    <row r="8" spans="2:27" ht="21" customHeight="1">
      <c r="B8" s="218" t="s">
        <v>22</v>
      </c>
      <c r="C8" s="219"/>
      <c r="D8" s="184"/>
      <c r="E8" s="185"/>
      <c r="F8" s="185"/>
      <c r="G8" s="186"/>
      <c r="H8" s="186"/>
      <c r="I8" s="186"/>
      <c r="J8" s="186"/>
      <c r="K8" s="186"/>
      <c r="L8" s="147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  <c r="Y8" s="208"/>
      <c r="Z8" s="208"/>
      <c r="AA8" s="208"/>
    </row>
    <row r="9" spans="2:27" ht="7.5" customHeight="1">
      <c r="B9" s="155"/>
      <c r="C9" s="156"/>
      <c r="D9" s="156"/>
      <c r="E9" s="156"/>
      <c r="F9" s="156"/>
      <c r="G9" s="156"/>
      <c r="H9" s="156"/>
      <c r="I9" s="156"/>
      <c r="J9" s="156"/>
      <c r="K9" s="156"/>
      <c r="L9" s="147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9"/>
      <c r="Y9" s="208"/>
      <c r="Z9" s="208"/>
      <c r="AA9" s="208"/>
    </row>
    <row r="10" spans="2:27" ht="21" customHeight="1">
      <c r="B10" s="209" t="s">
        <v>4</v>
      </c>
      <c r="C10" s="210"/>
      <c r="D10" s="211">
        <v>41091</v>
      </c>
      <c r="E10" s="212"/>
      <c r="F10" s="212"/>
      <c r="G10" s="213"/>
      <c r="H10" s="214" t="s">
        <v>5</v>
      </c>
      <c r="I10" s="215"/>
      <c r="J10" s="221">
        <v>10</v>
      </c>
      <c r="K10" s="222"/>
      <c r="L10" s="150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2"/>
      <c r="Y10" s="208"/>
      <c r="Z10" s="208"/>
      <c r="AA10" s="208"/>
    </row>
    <row r="11" spans="2:27" s="6" customFormat="1" ht="12.75" customHeight="1"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8"/>
      <c r="Z11" s="208"/>
      <c r="AA11" s="208"/>
    </row>
    <row r="12" spans="2:30" ht="21" customHeight="1">
      <c r="B12" s="189" t="s">
        <v>23</v>
      </c>
      <c r="C12" s="153" t="s">
        <v>36</v>
      </c>
      <c r="D12" s="154"/>
      <c r="E12" s="153" t="s">
        <v>37</v>
      </c>
      <c r="F12" s="220"/>
      <c r="G12" s="36" t="s">
        <v>26</v>
      </c>
      <c r="H12" s="36" t="s">
        <v>28</v>
      </c>
      <c r="I12" s="36" t="s">
        <v>28</v>
      </c>
      <c r="J12" s="36" t="s">
        <v>29</v>
      </c>
      <c r="K12" s="36" t="s">
        <v>30</v>
      </c>
      <c r="L12" s="37" t="s">
        <v>30</v>
      </c>
      <c r="M12" s="104"/>
      <c r="N12" s="109" t="s">
        <v>52</v>
      </c>
      <c r="O12" s="109" t="s">
        <v>53</v>
      </c>
      <c r="P12" s="110" t="s">
        <v>54</v>
      </c>
      <c r="Q12" s="111">
        <v>41267</v>
      </c>
      <c r="R12" s="111">
        <v>41274</v>
      </c>
      <c r="S12" s="110" t="s">
        <v>55</v>
      </c>
      <c r="T12" s="110" t="s">
        <v>56</v>
      </c>
      <c r="U12" s="110" t="s">
        <v>57</v>
      </c>
      <c r="V12" s="9"/>
      <c r="W12" s="159" t="s">
        <v>31</v>
      </c>
      <c r="X12" s="160"/>
      <c r="Y12" s="208"/>
      <c r="Z12" s="208"/>
      <c r="AA12" s="208"/>
      <c r="AB12" s="187" t="s">
        <v>44</v>
      </c>
      <c r="AC12" s="142">
        <f>YEAR(Beginndatum_1)</f>
        <v>2012</v>
      </c>
      <c r="AD12" s="157" t="s">
        <v>38</v>
      </c>
    </row>
    <row r="13" spans="2:30" ht="21" customHeight="1">
      <c r="B13" s="190"/>
      <c r="C13" s="47" t="s">
        <v>24</v>
      </c>
      <c r="D13" s="47" t="s">
        <v>25</v>
      </c>
      <c r="E13" s="47" t="s">
        <v>24</v>
      </c>
      <c r="F13" s="47" t="s">
        <v>25</v>
      </c>
      <c r="G13" s="38" t="s">
        <v>27</v>
      </c>
      <c r="H13" s="39">
        <v>0.25</v>
      </c>
      <c r="I13" s="39">
        <v>0.4</v>
      </c>
      <c r="J13" s="39">
        <v>0.5</v>
      </c>
      <c r="K13" s="39">
        <v>1.25</v>
      </c>
      <c r="L13" s="40">
        <v>1.5</v>
      </c>
      <c r="M13" s="105"/>
      <c r="N13" s="105"/>
      <c r="O13" s="105"/>
      <c r="P13" s="105"/>
      <c r="Q13" s="105"/>
      <c r="R13" s="105"/>
      <c r="S13" s="105"/>
      <c r="T13" s="105"/>
      <c r="U13" s="105"/>
      <c r="V13" s="9"/>
      <c r="W13" s="161"/>
      <c r="X13" s="162"/>
      <c r="Y13" s="208"/>
      <c r="Z13" s="208"/>
      <c r="AA13" s="208"/>
      <c r="AB13" s="188"/>
      <c r="AC13" s="143"/>
      <c r="AD13" s="158"/>
    </row>
    <row r="14" spans="2:30" ht="21" customHeight="1">
      <c r="B14" s="95">
        <f>Beginndatum_1</f>
        <v>41091</v>
      </c>
      <c r="C14" s="20"/>
      <c r="D14" s="20"/>
      <c r="E14" s="20"/>
      <c r="F14" s="46"/>
      <c r="G14" s="113">
        <f>IF(B14&lt;&gt;"",D14+IF(D14&lt;C14,1,0)-C14+F14+IF(F14&lt;E14,1,0)-E14,"")</f>
        <v>0</v>
      </c>
      <c r="H14" s="114">
        <f>IF(B14&lt;&gt;"",MAX(IF(AND(D14&lt;&gt;"",C14&lt;&gt;""),IF(D14&gt;IF(C14=1,0,C14),((MIN(D14,6/24)-MIN(IF(C14=1,0,C14),6/24))+(MAX(D14,20/24)-MAX(IF(C14=1,0,C14),20/24))),(1-MAX(C14,20/24)+MIN(D14,6/24))),0)+IF(AND(F14&lt;&gt;"",E14&lt;&gt;""),IF(F14&gt;IF(E14=1,0,E14),((MIN(F14,6/24)-MIN(IF(E14=1,0,E14),6/24))+(MAX(F14,20/24)-MAX(IF(E14=1,0,E14),20/24))),(1-MAX(E14,20/24)+MIN(F14,6/24))),0)-I14,0),"")</f>
        <v>0</v>
      </c>
      <c r="I14" s="115">
        <f>IF(B14&lt;&gt;"",IF(IF(C14=1,0,C14)&gt;D14,MIN(D14,4/24),0)+IF(IF(E14=1,0,E14)&gt;F14,MIN(F14,4/24),0),"")</f>
        <v>0</v>
      </c>
      <c r="J14" s="114">
        <f>IF(B14&lt;&gt;"",IF(AND(N14=1,O14=0,P14=0),G14-IF(OR(Q14=1,R14=1),(IF(IF(C14=1,0,C14)&gt;D14,1-MAX(C14,14/24)+D14,MAX(D14,14/24)-MAX(C14,14/24))+IF(IF(E14=1,0,E14)&gt;F14,1-MAX(E14,14/24)+F14,MAX(F14,14/24)-MAX(E14,14/24))),(IF(OR(T14=1,U14=1),IF(IF(C14=1,0,C14)&gt;D14,D14,0)+IF(IF(E14=1,0,E14)&gt;F14,F14,0),IF(IF(C14=1,0,C14)&gt;D14,MAX(D14,4/24)-4/24,0)+IF(IF(E14=1,0,E14)&gt;F14,MAX(F14,4/24)-4/24,0)))),0)+IF(AND(S14=1,T14=0,U14=0),IF(OR(N14=1,O14=1,P14=1,Q14=1,R14=1),(IF(C14&gt;D14,(MAX(D14,4/24)-(4/24)),0)+IF(E14&gt;F14,(MAX(F14,4/24)-(4/24)),0)),(IF(C14&gt;D14,D14,0)+IF(E14&gt;F14,F14,0))),0),"")</f>
        <v>0</v>
      </c>
      <c r="K14" s="116">
        <f>IF(B14&lt;&gt;"",IF(AND(OR(O14=1,R14=1),P14=0),G14-(IF(U14=1,IF(IF(C14=1,0,C14)&gt;D14,D14,0)+IF(IF(E14=1,0,E14)&gt;F14,F14,0),IF(IF(C14=1,0,C14)&gt;D14,MAX(D14,4/24)-4/24,0)+IF(IF(E14=1,0,E14)&gt;F14,MAX(F14,4/24)-4/24,0)))-IF(R14=1,(IF(IF(C14=1,0,C14)&gt;D14,14/24-MIN(IF(C14=1,0,C14),14/24),MIN(IF(D14=0,1,D14),14/24)-MIN(IF(C14=1,0,C14),14/24))+IF(IF(E14=1,0,E14)&gt;F14,14/24-MIN(IF(E14=1,0,E14),14/24),MIN(IF(F14=0,1,F14),14/24)-MIN(IF(E14=1,0,E14),14/24))),0),0)+IF(AND(T14=1,U14=0),IF(OR(O14=1,P14=1,Q14=1,R14=1),(IF(C14&gt;D14,(MAX(D14,4/24)-(4/24)),0)+IF(E14&gt;F14,(MAX(F14,4/24)-(4/24)),0)),(IF(C14&gt;D14,D14,0)+IF(E14&gt;F14,F14,0))),0),"")</f>
        <v>0</v>
      </c>
      <c r="L14" s="117">
        <f>IF(B14&lt;&gt;"",IF(OR(P14=1,Q14=1),G14-(IF(IF(C14=1,0,C14)&gt;D14,MAX(D14,4/24)-4/24,0)+IF(IF(E14=1,0,E14)&gt;F14,MAX(F14,4/24)-4/24,0))-IF(Q14=1,(IF(IF(C14=1,0,C14)&gt;D14,14/24-MIN(IF(C14=1,0,C14),14/24),MIN(IF(D14=0,1,D14),14/24)-MIN(IF(C14=1,0,C14),14/24))+IF(IF(E14=1,0,E14)&gt;F14,14/24-MIN(IF(E14=1,0,E14),14/24),MIN(IF(F14=0,1,F14),14/24)-MIN(IF(E14=1,0,E14),14/24))),0),0)+IF(U14=1,IF(OR(P14=1,Q14=1),(IF(C14&gt;D14,(MAX(D14,4/24)-(4/24)),0)+IF(E14&gt;F14,(MAX(F14,4/24)-(4/24)),0)),(IF(C14&gt;D14,D14,0)+IF(E14&gt;F14,F14,0))),0),"")</f>
        <v>0</v>
      </c>
      <c r="M14" s="106"/>
      <c r="N14" s="112">
        <f>IF(ISNUMBER(B14),IF(WEEKDAY(B14,1)=1,1,0),0)</f>
        <v>1</v>
      </c>
      <c r="O14" s="112">
        <f aca="true" t="shared" si="0" ref="O14:O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P14" s="112">
        <f aca="true" t="shared" si="1" ref="P14:P44">IF(ISNUMBER(B14),IF(OR(B14=Weihnachtstag_1_1,B14=Weihnachtstag_2_1,B14=Tag_der_Arbeit_1),1,0),0)</f>
        <v>0</v>
      </c>
      <c r="Q14" s="112">
        <f aca="true" t="shared" si="2" ref="Q14:Q44">IF(ISNUMBER(B14),IF(B14=Heiligabend_1,1,0),0)</f>
        <v>0</v>
      </c>
      <c r="R14" s="112">
        <f aca="true" t="shared" si="3" ref="R14:R44">IF(ISNUMBER(B14),IF(B14=Sylvester_1,1,0),0)</f>
        <v>0</v>
      </c>
      <c r="S14" s="112">
        <f>IF(ISNUMBER(B14),IF(WEEKDAY(B14+1,1)=1,1,0),0)</f>
        <v>0</v>
      </c>
      <c r="T14" s="112">
        <f aca="true" t="shared" si="4" ref="T14:T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U14" s="112">
        <f aca="true" t="shared" si="5" ref="U14:U44">IF(ISNUMBER(B14),IF(OR(B14+1=Weihnachtstag_1_1,B14+1=Weihnachtstag_2_1,B14+1=Tag_der_Arbeit_1),1,0),0)</f>
        <v>0</v>
      </c>
      <c r="V14" s="22"/>
      <c r="W14" s="182"/>
      <c r="X14" s="183"/>
      <c r="Y14" s="208"/>
      <c r="Z14" s="208"/>
      <c r="AA14" s="208"/>
      <c r="AB14" s="51" t="s">
        <v>0</v>
      </c>
      <c r="AC14" s="52">
        <f>DATE(AC12,1,1)</f>
        <v>40909</v>
      </c>
      <c r="AD14" s="53">
        <v>125</v>
      </c>
    </row>
    <row r="15" spans="2:30" ht="21" customHeight="1">
      <c r="B15" s="17">
        <f>IF(B14&lt;&gt;"",IF(MONTH(Beginndatum_1)=MONTH(B14+1),B14+1,""),"")</f>
        <v>41092</v>
      </c>
      <c r="C15" s="21"/>
      <c r="D15" s="21"/>
      <c r="E15" s="21"/>
      <c r="F15" s="21"/>
      <c r="G15" s="135">
        <f aca="true" t="shared" si="6" ref="G15:G44">IF(B15&lt;&gt;"",D15+IF(D15&lt;C15,1,0)-C15+F15+IF(F15&lt;E15,1,0)-E15,"")</f>
        <v>0</v>
      </c>
      <c r="H15" s="139">
        <f aca="true" t="shared" si="7" ref="H15:H44">IF(B15&lt;&gt;"",MAX(IF(AND(D15&lt;&gt;"",C15&lt;&gt;""),IF(D15&gt;IF(C15=1,0,C15),((MIN(D15,6/24)-MIN(IF(C15=1,0,C15),6/24))+(MAX(D15,20/24)-MAX(IF(C15=1,0,C15),20/24))),(1-MAX(C15,20/24)+MIN(D15,6/24))),0)+IF(AND(F15&lt;&gt;"",E15&lt;&gt;""),IF(F15&gt;IF(E15=1,0,E15),((MIN(F15,6/24)-MIN(IF(E15=1,0,E15),6/24))+(MAX(F15,20/24)-MAX(IF(E15=1,0,E15),20/24))),(1-MAX(E15,20/24)+MIN(F15,6/24))),0)-I15,0),"")</f>
        <v>0</v>
      </c>
      <c r="I15" s="135">
        <f aca="true" t="shared" si="8" ref="I15:I44">IF(B15&lt;&gt;"",IF(IF(C15=1,0,C15)&gt;D15,MIN(D15,4/24),0)+IF(IF(E15=1,0,E15)&gt;F15,MIN(F15,4/24),0),"")</f>
        <v>0</v>
      </c>
      <c r="J15" s="139">
        <f aca="true" t="shared" si="9" ref="J15:J44">IF(B15&lt;&gt;"",IF(AND(N15=1,O15=0,P15=0),G15-IF(OR(Q15=1,R15=1),(IF(IF(C15=1,0,C15)&gt;D15,1-MAX(C15,14/24)+D15,MAX(D15,14/24)-MAX(C15,14/24))+IF(IF(E15=1,0,E15)&gt;F15,1-MAX(E15,14/24)+F15,MAX(F15,14/24)-MAX(E15,14/24))),(IF(OR(T15=1,U15=1),IF(IF(C15=1,0,C15)&gt;D15,D15,0)+IF(IF(E15=1,0,E15)&gt;F15,F15,0),IF(IF(C15=1,0,C15)&gt;D15,MAX(D15,4/24)-4/24,0)+IF(IF(E15=1,0,E15)&gt;F15,MAX(F15,4/24)-4/24,0)))),0)+IF(AND(S15=1,T15=0,U15=0),IF(OR(N15=1,O15=1,P15=1,Q15=1,R15=1),(IF(C15&gt;D15,(MAX(D15,4/24)-(4/24)),0)+IF(E15&gt;F15,(MAX(F15,4/24)-(4/24)),0)),(IF(C15&gt;D15,D15,0)+IF(E15&gt;F15,F15,0))),0),"")</f>
        <v>0</v>
      </c>
      <c r="K15" s="120">
        <f aca="true" t="shared" si="10" ref="K15:K44">IF(B15&lt;&gt;"",IF(AND(OR(O15=1,R15=1),P15=0),G15-(IF(U15=1,IF(IF(C15=1,0,C15)&gt;D15,D15,0)+IF(IF(E15=1,0,E15)&gt;F15,F15,0),IF(IF(C15=1,0,C15)&gt;D15,MAX(D15,4/24)-4/24,0)+IF(IF(E15=1,0,E15)&gt;F15,MAX(F15,4/24)-4/24,0)))-IF(R15=1,(IF(IF(C15=1,0,C15)&gt;D15,14/24-MIN(IF(C15=1,0,C15),14/24),MIN(IF(D15=0,1,D15),14/24)-MIN(IF(C15=1,0,C15),14/24))+IF(IF(E15=1,0,E15)&gt;F15,14/24-MIN(IF(E15=1,0,E15),14/24),MIN(IF(F15=0,1,F15),14/24)-MIN(IF(E15=1,0,E15),14/24))),0),0)+IF(AND(T15=1,U15=0),IF(OR(O15=1,P15=1,Q15=1,R15=1),(IF(C15&gt;D15,(MAX(D15,4/24)-(4/24)),0)+IF(E15&gt;F15,(MAX(F15,4/24)-(4/24)),0)),(IF(C15&gt;D15,D15,0)+IF(E15&gt;F15,F15,0))),0),"")</f>
        <v>0</v>
      </c>
      <c r="L15" s="121">
        <f aca="true" t="shared" si="11" ref="L15:L44">IF(B15&lt;&gt;"",IF(OR(P15=1,Q15=1),G15-(IF(IF(C15=1,0,C15)&gt;D15,MAX(D15,4/24)-4/24,0)+IF(IF(E15=1,0,E15)&gt;F15,MAX(F15,4/24)-4/24,0))-IF(Q15=1,(IF(IF(C15=1,0,C15)&gt;D15,14/24-MIN(IF(C15=1,0,C15),14/24),MIN(IF(D15=0,1,D15),14/24)-MIN(IF(C15=1,0,C15),14/24))+IF(IF(E15=1,0,E15)&gt;F15,14/24-MIN(IF(E15=1,0,E15),14/24),MIN(IF(F15=0,1,F15),14/24)-MIN(IF(E15=1,0,E15),14/24))),0),0)+IF(U15=1,IF(OR(P15=1,Q15=1),(IF(C15&gt;D15,(MAX(D15,4/24)-(4/24)),0)+IF(E15&gt;F15,(MAX(F15,4/24)-(4/24)),0)),(IF(C15&gt;D15,D15,0)+IF(E15&gt;F15,F15,0))),0),"")</f>
        <v>0</v>
      </c>
      <c r="M15" s="107"/>
      <c r="N15" s="112">
        <f aca="true" t="shared" si="12" ref="N15:N44">IF(ISNUMBER(B15),IF(WEEKDAY(B15,1)=1,1,0),0)</f>
        <v>0</v>
      </c>
      <c r="O15" s="112">
        <f t="shared" si="0"/>
        <v>0</v>
      </c>
      <c r="P15" s="112">
        <f t="shared" si="1"/>
        <v>0</v>
      </c>
      <c r="Q15" s="112">
        <f t="shared" si="2"/>
        <v>0</v>
      </c>
      <c r="R15" s="112">
        <f t="shared" si="3"/>
        <v>0</v>
      </c>
      <c r="S15" s="112">
        <f aca="true" t="shared" si="13" ref="S15:S44">IF(ISNUMBER(B15),IF(WEEKDAY(B15+1,1)=1,1,0),0)</f>
        <v>0</v>
      </c>
      <c r="T15" s="112">
        <f t="shared" si="4"/>
        <v>0</v>
      </c>
      <c r="U15" s="112">
        <f t="shared" si="5"/>
        <v>0</v>
      </c>
      <c r="V15" s="9"/>
      <c r="W15" s="23" t="s">
        <v>17</v>
      </c>
      <c r="X15" s="24">
        <f>(Stunden_1*24)*Stundenlohn_1</f>
        <v>0</v>
      </c>
      <c r="Y15" s="208"/>
      <c r="Z15" s="208"/>
      <c r="AA15" s="208"/>
      <c r="AB15" s="54" t="s">
        <v>1</v>
      </c>
      <c r="AC15" s="55">
        <f>Ostersonntag_1-2</f>
        <v>41005</v>
      </c>
      <c r="AD15" s="56">
        <v>125</v>
      </c>
    </row>
    <row r="16" spans="2:30" ht="21" customHeight="1">
      <c r="B16" s="18">
        <f aca="true" t="shared" si="14" ref="B16:B44">IF(B15&lt;&gt;"",IF(MONTH(Beginndatum_1)=MONTH(B15+1),B15+1,""),"")</f>
        <v>41093</v>
      </c>
      <c r="C16" s="21"/>
      <c r="D16" s="21"/>
      <c r="E16" s="21"/>
      <c r="F16" s="21"/>
      <c r="G16" s="118">
        <f t="shared" si="6"/>
        <v>0</v>
      </c>
      <c r="H16" s="90">
        <f t="shared" si="7"/>
        <v>0</v>
      </c>
      <c r="I16" s="118">
        <f t="shared" si="8"/>
        <v>0</v>
      </c>
      <c r="J16" s="119">
        <f t="shared" si="9"/>
        <v>0</v>
      </c>
      <c r="K16" s="120">
        <f t="shared" si="10"/>
        <v>0</v>
      </c>
      <c r="L16" s="121">
        <f t="shared" si="11"/>
        <v>0</v>
      </c>
      <c r="M16" s="107"/>
      <c r="N16" s="112">
        <f t="shared" si="12"/>
        <v>0</v>
      </c>
      <c r="O16" s="112">
        <f t="shared" si="0"/>
        <v>0</v>
      </c>
      <c r="P16" s="112">
        <f t="shared" si="1"/>
        <v>0</v>
      </c>
      <c r="Q16" s="112">
        <f t="shared" si="2"/>
        <v>0</v>
      </c>
      <c r="R16" s="112">
        <f t="shared" si="3"/>
        <v>0</v>
      </c>
      <c r="S16" s="112">
        <f t="shared" si="13"/>
        <v>0</v>
      </c>
      <c r="T16" s="112">
        <f t="shared" si="4"/>
        <v>0</v>
      </c>
      <c r="U16" s="112">
        <f t="shared" si="5"/>
        <v>0</v>
      </c>
      <c r="V16" s="9"/>
      <c r="W16" s="25" t="s">
        <v>11</v>
      </c>
      <c r="X16" s="26">
        <f>(Nachtstd_25_1*24)*(Stundenlohn_1*25%)</f>
        <v>0</v>
      </c>
      <c r="Y16" s="208"/>
      <c r="Z16" s="208"/>
      <c r="AA16" s="208"/>
      <c r="AB16" s="54" t="s">
        <v>3</v>
      </c>
      <c r="AC16" s="55">
        <f>Ostersonntag_1+1</f>
        <v>41008</v>
      </c>
      <c r="AD16" s="56">
        <v>125</v>
      </c>
    </row>
    <row r="17" spans="2:30" ht="21" customHeight="1">
      <c r="B17" s="18">
        <f t="shared" si="14"/>
        <v>41094</v>
      </c>
      <c r="C17" s="21"/>
      <c r="D17" s="21"/>
      <c r="E17" s="21"/>
      <c r="F17" s="21"/>
      <c r="G17" s="118">
        <f t="shared" si="6"/>
        <v>0</v>
      </c>
      <c r="H17" s="90">
        <f t="shared" si="7"/>
        <v>0</v>
      </c>
      <c r="I17" s="118">
        <f t="shared" si="8"/>
        <v>0</v>
      </c>
      <c r="J17" s="119">
        <f t="shared" si="9"/>
        <v>0</v>
      </c>
      <c r="K17" s="120">
        <f t="shared" si="10"/>
        <v>0</v>
      </c>
      <c r="L17" s="91">
        <f t="shared" si="11"/>
        <v>0</v>
      </c>
      <c r="M17" s="107"/>
      <c r="N17" s="112">
        <f t="shared" si="12"/>
        <v>0</v>
      </c>
      <c r="O17" s="112">
        <f t="shared" si="0"/>
        <v>0</v>
      </c>
      <c r="P17" s="112">
        <f t="shared" si="1"/>
        <v>0</v>
      </c>
      <c r="Q17" s="112">
        <f t="shared" si="2"/>
        <v>0</v>
      </c>
      <c r="R17" s="112">
        <f t="shared" si="3"/>
        <v>0</v>
      </c>
      <c r="S17" s="112">
        <f t="shared" si="13"/>
        <v>0</v>
      </c>
      <c r="T17" s="112">
        <f t="shared" si="4"/>
        <v>0</v>
      </c>
      <c r="U17" s="112">
        <f t="shared" si="5"/>
        <v>0</v>
      </c>
      <c r="V17" s="9"/>
      <c r="W17" s="25" t="s">
        <v>13</v>
      </c>
      <c r="X17" s="26">
        <f>(Nachtstd_40_1*24)*(Stundenlohn_1*40%)</f>
        <v>0</v>
      </c>
      <c r="Y17" s="208"/>
      <c r="Z17" s="208"/>
      <c r="AA17" s="208"/>
      <c r="AB17" s="54" t="s">
        <v>6</v>
      </c>
      <c r="AC17" s="55">
        <f>DATE(AC12,5,1)</f>
        <v>41030</v>
      </c>
      <c r="AD17" s="56">
        <v>150</v>
      </c>
    </row>
    <row r="18" spans="2:30" ht="21" customHeight="1">
      <c r="B18" s="18">
        <f t="shared" si="14"/>
        <v>41095</v>
      </c>
      <c r="C18" s="21"/>
      <c r="D18" s="21"/>
      <c r="E18" s="21"/>
      <c r="F18" s="21"/>
      <c r="G18" s="119">
        <f t="shared" si="6"/>
        <v>0</v>
      </c>
      <c r="H18" s="90">
        <f t="shared" si="7"/>
        <v>0</v>
      </c>
      <c r="I18" s="119">
        <f t="shared" si="8"/>
        <v>0</v>
      </c>
      <c r="J18" s="90">
        <f t="shared" si="9"/>
        <v>0</v>
      </c>
      <c r="K18" s="121">
        <f t="shared" si="10"/>
        <v>0</v>
      </c>
      <c r="L18" s="91">
        <f t="shared" si="11"/>
        <v>0</v>
      </c>
      <c r="M18" s="107"/>
      <c r="N18" s="112">
        <f t="shared" si="12"/>
        <v>0</v>
      </c>
      <c r="O18" s="112">
        <f t="shared" si="0"/>
        <v>0</v>
      </c>
      <c r="P18" s="112">
        <f t="shared" si="1"/>
        <v>0</v>
      </c>
      <c r="Q18" s="112">
        <f t="shared" si="2"/>
        <v>0</v>
      </c>
      <c r="R18" s="112">
        <f t="shared" si="3"/>
        <v>0</v>
      </c>
      <c r="S18" s="112">
        <f t="shared" si="13"/>
        <v>0</v>
      </c>
      <c r="T18" s="112">
        <f t="shared" si="4"/>
        <v>0</v>
      </c>
      <c r="U18" s="112">
        <f t="shared" si="5"/>
        <v>0</v>
      </c>
      <c r="V18" s="9"/>
      <c r="W18" s="25" t="s">
        <v>14</v>
      </c>
      <c r="X18" s="26">
        <f>(Sonntagsstd_1*24)*(Stundenlohn_1*50%)</f>
        <v>0</v>
      </c>
      <c r="Y18" s="208"/>
      <c r="Z18" s="208"/>
      <c r="AA18" s="208"/>
      <c r="AB18" s="54" t="s">
        <v>7</v>
      </c>
      <c r="AC18" s="55">
        <f>Ostersonntag_1+39</f>
        <v>41046</v>
      </c>
      <c r="AD18" s="56">
        <v>125</v>
      </c>
    </row>
    <row r="19" spans="2:30" ht="21" customHeight="1">
      <c r="B19" s="18">
        <f t="shared" si="14"/>
        <v>41096</v>
      </c>
      <c r="C19" s="21"/>
      <c r="D19" s="21"/>
      <c r="E19" s="21"/>
      <c r="F19" s="21"/>
      <c r="G19" s="119">
        <f t="shared" si="6"/>
        <v>0</v>
      </c>
      <c r="H19" s="90">
        <f t="shared" si="7"/>
        <v>0</v>
      </c>
      <c r="I19" s="119">
        <f t="shared" si="8"/>
        <v>0</v>
      </c>
      <c r="J19" s="90">
        <f t="shared" si="9"/>
        <v>0</v>
      </c>
      <c r="K19" s="121">
        <f t="shared" si="10"/>
        <v>0</v>
      </c>
      <c r="L19" s="91">
        <f t="shared" si="11"/>
        <v>0</v>
      </c>
      <c r="M19" s="107"/>
      <c r="N19" s="112">
        <f t="shared" si="12"/>
        <v>0</v>
      </c>
      <c r="O19" s="112">
        <f t="shared" si="0"/>
        <v>0</v>
      </c>
      <c r="P19" s="112">
        <f t="shared" si="1"/>
        <v>0</v>
      </c>
      <c r="Q19" s="112">
        <f t="shared" si="2"/>
        <v>0</v>
      </c>
      <c r="R19" s="112">
        <f t="shared" si="3"/>
        <v>0</v>
      </c>
      <c r="S19" s="112">
        <f t="shared" si="13"/>
        <v>0</v>
      </c>
      <c r="T19" s="112">
        <f t="shared" si="4"/>
        <v>0</v>
      </c>
      <c r="U19" s="112">
        <f t="shared" si="5"/>
        <v>0</v>
      </c>
      <c r="V19" s="9"/>
      <c r="W19" s="27" t="s">
        <v>15</v>
      </c>
      <c r="X19" s="26">
        <f>(Feiertagsstd_125_1*24)*(Stundenlohn_1*125%)</f>
        <v>0</v>
      </c>
      <c r="Y19" s="208"/>
      <c r="Z19" s="208"/>
      <c r="AA19" s="208"/>
      <c r="AB19" s="54" t="s">
        <v>8</v>
      </c>
      <c r="AC19" s="55">
        <f>Ostersonntag_1+50</f>
        <v>41057</v>
      </c>
      <c r="AD19" s="56">
        <v>125</v>
      </c>
    </row>
    <row r="20" spans="2:30" ht="21" customHeight="1">
      <c r="B20" s="18">
        <f t="shared" si="14"/>
        <v>41097</v>
      </c>
      <c r="C20" s="21"/>
      <c r="D20" s="21"/>
      <c r="E20" s="21"/>
      <c r="F20" s="21"/>
      <c r="G20" s="119">
        <f t="shared" si="6"/>
        <v>0</v>
      </c>
      <c r="H20" s="90">
        <f t="shared" si="7"/>
        <v>0</v>
      </c>
      <c r="I20" s="119">
        <f t="shared" si="8"/>
        <v>0</v>
      </c>
      <c r="J20" s="90">
        <f t="shared" si="9"/>
        <v>0</v>
      </c>
      <c r="K20" s="121">
        <f t="shared" si="10"/>
        <v>0</v>
      </c>
      <c r="L20" s="91">
        <f t="shared" si="11"/>
        <v>0</v>
      </c>
      <c r="M20" s="107"/>
      <c r="N20" s="112">
        <f t="shared" si="12"/>
        <v>0</v>
      </c>
      <c r="O20" s="112">
        <f t="shared" si="0"/>
        <v>0</v>
      </c>
      <c r="P20" s="112">
        <f t="shared" si="1"/>
        <v>0</v>
      </c>
      <c r="Q20" s="112">
        <f t="shared" si="2"/>
        <v>0</v>
      </c>
      <c r="R20" s="112">
        <f t="shared" si="3"/>
        <v>0</v>
      </c>
      <c r="S20" s="112">
        <f t="shared" si="13"/>
        <v>1</v>
      </c>
      <c r="T20" s="112">
        <f t="shared" si="4"/>
        <v>0</v>
      </c>
      <c r="U20" s="112">
        <f t="shared" si="5"/>
        <v>0</v>
      </c>
      <c r="V20" s="9"/>
      <c r="W20" s="28" t="s">
        <v>16</v>
      </c>
      <c r="X20" s="29">
        <f>(Feiertagsstd_150_1*24)*(Stundenlohn_1*150%)</f>
        <v>0</v>
      </c>
      <c r="Y20" s="208"/>
      <c r="Z20" s="208"/>
      <c r="AA20" s="208"/>
      <c r="AB20" s="54" t="s">
        <v>9</v>
      </c>
      <c r="AC20" s="55">
        <f>DATE(AC12,10,3)</f>
        <v>41185</v>
      </c>
      <c r="AD20" s="56">
        <v>125</v>
      </c>
    </row>
    <row r="21" spans="2:30" ht="21" customHeight="1">
      <c r="B21" s="18">
        <f t="shared" si="14"/>
        <v>41098</v>
      </c>
      <c r="C21" s="21"/>
      <c r="D21" s="21"/>
      <c r="E21" s="21"/>
      <c r="F21" s="21"/>
      <c r="G21" s="119">
        <f t="shared" si="6"/>
        <v>0</v>
      </c>
      <c r="H21" s="90">
        <f t="shared" si="7"/>
        <v>0</v>
      </c>
      <c r="I21" s="119">
        <f t="shared" si="8"/>
        <v>0</v>
      </c>
      <c r="J21" s="90">
        <f t="shared" si="9"/>
        <v>0</v>
      </c>
      <c r="K21" s="121">
        <f t="shared" si="10"/>
        <v>0</v>
      </c>
      <c r="L21" s="91">
        <f t="shared" si="11"/>
        <v>0</v>
      </c>
      <c r="M21" s="107"/>
      <c r="N21" s="112">
        <f t="shared" si="12"/>
        <v>1</v>
      </c>
      <c r="O21" s="112">
        <f t="shared" si="0"/>
        <v>0</v>
      </c>
      <c r="P21" s="112">
        <f t="shared" si="1"/>
        <v>0</v>
      </c>
      <c r="Q21" s="112">
        <f t="shared" si="2"/>
        <v>0</v>
      </c>
      <c r="R21" s="112">
        <f t="shared" si="3"/>
        <v>0</v>
      </c>
      <c r="S21" s="112">
        <f t="shared" si="13"/>
        <v>0</v>
      </c>
      <c r="T21" s="112">
        <f t="shared" si="4"/>
        <v>0</v>
      </c>
      <c r="U21" s="112">
        <f t="shared" si="5"/>
        <v>0</v>
      </c>
      <c r="V21" s="9"/>
      <c r="W21" s="30"/>
      <c r="X21" s="31"/>
      <c r="Y21" s="208"/>
      <c r="Z21" s="208"/>
      <c r="AA21" s="208"/>
      <c r="AB21" s="57" t="s">
        <v>34</v>
      </c>
      <c r="AC21" s="66">
        <f>DATE(AC12,12,24)</f>
        <v>41267</v>
      </c>
      <c r="AD21" s="56">
        <v>150</v>
      </c>
    </row>
    <row r="22" spans="2:30" ht="21" customHeight="1">
      <c r="B22" s="18">
        <f t="shared" si="14"/>
        <v>41099</v>
      </c>
      <c r="C22" s="21"/>
      <c r="D22" s="21"/>
      <c r="E22" s="21"/>
      <c r="F22" s="21"/>
      <c r="G22" s="119">
        <f t="shared" si="6"/>
        <v>0</v>
      </c>
      <c r="H22" s="90">
        <f t="shared" si="7"/>
        <v>0</v>
      </c>
      <c r="I22" s="119">
        <f t="shared" si="8"/>
        <v>0</v>
      </c>
      <c r="J22" s="90">
        <f t="shared" si="9"/>
        <v>0</v>
      </c>
      <c r="K22" s="121">
        <f t="shared" si="10"/>
        <v>0</v>
      </c>
      <c r="L22" s="91">
        <f t="shared" si="11"/>
        <v>0</v>
      </c>
      <c r="M22" s="107"/>
      <c r="N22" s="112">
        <f t="shared" si="12"/>
        <v>0</v>
      </c>
      <c r="O22" s="112">
        <f t="shared" si="0"/>
        <v>0</v>
      </c>
      <c r="P22" s="112">
        <f t="shared" si="1"/>
        <v>0</v>
      </c>
      <c r="Q22" s="112">
        <f t="shared" si="2"/>
        <v>0</v>
      </c>
      <c r="R22" s="112">
        <f t="shared" si="3"/>
        <v>0</v>
      </c>
      <c r="S22" s="112">
        <f t="shared" si="13"/>
        <v>0</v>
      </c>
      <c r="T22" s="112">
        <f t="shared" si="4"/>
        <v>0</v>
      </c>
      <c r="U22" s="112">
        <f t="shared" si="5"/>
        <v>0</v>
      </c>
      <c r="V22" s="9"/>
      <c r="W22" s="32"/>
      <c r="X22" s="33"/>
      <c r="Y22" s="208"/>
      <c r="Z22" s="208"/>
      <c r="AA22" s="208"/>
      <c r="AB22" s="54" t="s">
        <v>10</v>
      </c>
      <c r="AC22" s="55">
        <f>DATE(AC12,12,25)</f>
        <v>41268</v>
      </c>
      <c r="AD22" s="56">
        <v>150</v>
      </c>
    </row>
    <row r="23" spans="2:30" ht="21" customHeight="1">
      <c r="B23" s="18">
        <f t="shared" si="14"/>
        <v>41100</v>
      </c>
      <c r="C23" s="21"/>
      <c r="D23" s="21"/>
      <c r="E23" s="21"/>
      <c r="F23" s="21"/>
      <c r="G23" s="119">
        <f t="shared" si="6"/>
        <v>0</v>
      </c>
      <c r="H23" s="90">
        <f t="shared" si="7"/>
        <v>0</v>
      </c>
      <c r="I23" s="119">
        <f t="shared" si="8"/>
        <v>0</v>
      </c>
      <c r="J23" s="90">
        <f t="shared" si="9"/>
        <v>0</v>
      </c>
      <c r="K23" s="121">
        <f t="shared" si="10"/>
        <v>0</v>
      </c>
      <c r="L23" s="91">
        <f t="shared" si="11"/>
        <v>0</v>
      </c>
      <c r="M23" s="107"/>
      <c r="N23" s="112">
        <f t="shared" si="12"/>
        <v>0</v>
      </c>
      <c r="O23" s="112">
        <f t="shared" si="0"/>
        <v>0</v>
      </c>
      <c r="P23" s="112">
        <f t="shared" si="1"/>
        <v>0</v>
      </c>
      <c r="Q23" s="112">
        <f t="shared" si="2"/>
        <v>0</v>
      </c>
      <c r="R23" s="112">
        <f t="shared" si="3"/>
        <v>0</v>
      </c>
      <c r="S23" s="112">
        <f t="shared" si="13"/>
        <v>0</v>
      </c>
      <c r="T23" s="112">
        <f t="shared" si="4"/>
        <v>0</v>
      </c>
      <c r="U23" s="112">
        <f t="shared" si="5"/>
        <v>0</v>
      </c>
      <c r="V23" s="9"/>
      <c r="W23" s="32"/>
      <c r="X23" s="33"/>
      <c r="Y23" s="208"/>
      <c r="Z23" s="208"/>
      <c r="AA23" s="208"/>
      <c r="AB23" s="54" t="s">
        <v>12</v>
      </c>
      <c r="AC23" s="55">
        <f>DATE(AC12,12,26)</f>
        <v>41269</v>
      </c>
      <c r="AD23" s="56">
        <v>150</v>
      </c>
    </row>
    <row r="24" spans="2:30" ht="21" customHeight="1">
      <c r="B24" s="18">
        <f t="shared" si="14"/>
        <v>41101</v>
      </c>
      <c r="C24" s="21"/>
      <c r="D24" s="21"/>
      <c r="E24" s="21"/>
      <c r="F24" s="21"/>
      <c r="G24" s="119">
        <f t="shared" si="6"/>
        <v>0</v>
      </c>
      <c r="H24" s="90">
        <f t="shared" si="7"/>
        <v>0</v>
      </c>
      <c r="I24" s="119">
        <f t="shared" si="8"/>
        <v>0</v>
      </c>
      <c r="J24" s="90">
        <f t="shared" si="9"/>
        <v>0</v>
      </c>
      <c r="K24" s="121">
        <f t="shared" si="10"/>
        <v>0</v>
      </c>
      <c r="L24" s="91">
        <f t="shared" si="11"/>
        <v>0</v>
      </c>
      <c r="M24" s="107"/>
      <c r="N24" s="112">
        <f t="shared" si="12"/>
        <v>0</v>
      </c>
      <c r="O24" s="112">
        <f t="shared" si="0"/>
        <v>0</v>
      </c>
      <c r="P24" s="112">
        <f t="shared" si="1"/>
        <v>0</v>
      </c>
      <c r="Q24" s="112">
        <f t="shared" si="2"/>
        <v>0</v>
      </c>
      <c r="R24" s="112">
        <f t="shared" si="3"/>
        <v>0</v>
      </c>
      <c r="S24" s="112">
        <f t="shared" si="13"/>
        <v>0</v>
      </c>
      <c r="T24" s="112">
        <f t="shared" si="4"/>
        <v>0</v>
      </c>
      <c r="U24" s="112">
        <f t="shared" si="5"/>
        <v>0</v>
      </c>
      <c r="V24" s="9"/>
      <c r="W24" s="32"/>
      <c r="X24" s="33"/>
      <c r="Y24" s="208"/>
      <c r="Z24" s="208"/>
      <c r="AA24" s="208"/>
      <c r="AB24" s="63" t="s">
        <v>35</v>
      </c>
      <c r="AC24" s="84">
        <f>DATE(AC12,12,31)</f>
        <v>41274</v>
      </c>
      <c r="AD24" s="73">
        <v>125</v>
      </c>
    </row>
    <row r="25" spans="2:27" ht="21" customHeight="1">
      <c r="B25" s="18">
        <f t="shared" si="14"/>
        <v>41102</v>
      </c>
      <c r="C25" s="21"/>
      <c r="D25" s="21"/>
      <c r="E25" s="21"/>
      <c r="F25" s="21"/>
      <c r="G25" s="119">
        <f t="shared" si="6"/>
        <v>0</v>
      </c>
      <c r="H25" s="90">
        <f t="shared" si="7"/>
        <v>0</v>
      </c>
      <c r="I25" s="119">
        <f t="shared" si="8"/>
        <v>0</v>
      </c>
      <c r="J25" s="90">
        <f t="shared" si="9"/>
        <v>0</v>
      </c>
      <c r="K25" s="121">
        <f t="shared" si="10"/>
        <v>0</v>
      </c>
      <c r="L25" s="91">
        <f t="shared" si="11"/>
        <v>0</v>
      </c>
      <c r="M25" s="107"/>
      <c r="N25" s="112">
        <f t="shared" si="12"/>
        <v>0</v>
      </c>
      <c r="O25" s="112">
        <f t="shared" si="0"/>
        <v>0</v>
      </c>
      <c r="P25" s="112">
        <f t="shared" si="1"/>
        <v>0</v>
      </c>
      <c r="Q25" s="112">
        <f t="shared" si="2"/>
        <v>0</v>
      </c>
      <c r="R25" s="112">
        <f t="shared" si="3"/>
        <v>0</v>
      </c>
      <c r="S25" s="112">
        <f t="shared" si="13"/>
        <v>0</v>
      </c>
      <c r="T25" s="112">
        <f t="shared" si="4"/>
        <v>0</v>
      </c>
      <c r="U25" s="112">
        <f t="shared" si="5"/>
        <v>0</v>
      </c>
      <c r="V25" s="9"/>
      <c r="W25" s="32"/>
      <c r="X25" s="33"/>
      <c r="Y25" s="208"/>
      <c r="Z25" s="208"/>
      <c r="AA25" s="208"/>
    </row>
    <row r="26" spans="2:30" ht="21" customHeight="1">
      <c r="B26" s="18">
        <f t="shared" si="14"/>
        <v>41103</v>
      </c>
      <c r="C26" s="21"/>
      <c r="D26" s="21"/>
      <c r="E26" s="21"/>
      <c r="F26" s="21"/>
      <c r="G26" s="119">
        <f t="shared" si="6"/>
        <v>0</v>
      </c>
      <c r="H26" s="90">
        <f t="shared" si="7"/>
        <v>0</v>
      </c>
      <c r="I26" s="119">
        <f t="shared" si="8"/>
        <v>0</v>
      </c>
      <c r="J26" s="90">
        <f t="shared" si="9"/>
        <v>0</v>
      </c>
      <c r="K26" s="121">
        <f t="shared" si="10"/>
        <v>0</v>
      </c>
      <c r="L26" s="91">
        <f t="shared" si="11"/>
        <v>0</v>
      </c>
      <c r="M26" s="107"/>
      <c r="N26" s="112">
        <f t="shared" si="12"/>
        <v>0</v>
      </c>
      <c r="O26" s="112">
        <f t="shared" si="0"/>
        <v>0</v>
      </c>
      <c r="P26" s="112">
        <f t="shared" si="1"/>
        <v>0</v>
      </c>
      <c r="Q26" s="112">
        <f t="shared" si="2"/>
        <v>0</v>
      </c>
      <c r="R26" s="112">
        <f t="shared" si="3"/>
        <v>0</v>
      </c>
      <c r="S26" s="112">
        <f t="shared" si="13"/>
        <v>0</v>
      </c>
      <c r="T26" s="112">
        <f t="shared" si="4"/>
        <v>0</v>
      </c>
      <c r="U26" s="112">
        <f t="shared" si="5"/>
        <v>0</v>
      </c>
      <c r="V26" s="9"/>
      <c r="W26" s="32"/>
      <c r="X26" s="33"/>
      <c r="Y26" s="208"/>
      <c r="Z26" s="208"/>
      <c r="AA26" s="208"/>
      <c r="AB26" s="58" t="s">
        <v>43</v>
      </c>
      <c r="AC26" s="59">
        <f>YEAR(Beginndatum_1)</f>
        <v>2012</v>
      </c>
      <c r="AD26" s="60" t="s">
        <v>38</v>
      </c>
    </row>
    <row r="27" spans="2:32" ht="21" customHeight="1">
      <c r="B27" s="18">
        <f t="shared" si="14"/>
        <v>41104</v>
      </c>
      <c r="C27" s="21"/>
      <c r="D27" s="21"/>
      <c r="E27" s="21"/>
      <c r="F27" s="21"/>
      <c r="G27" s="119">
        <f t="shared" si="6"/>
        <v>0</v>
      </c>
      <c r="H27" s="90">
        <f t="shared" si="7"/>
        <v>0</v>
      </c>
      <c r="I27" s="119">
        <f t="shared" si="8"/>
        <v>0</v>
      </c>
      <c r="J27" s="90">
        <f t="shared" si="9"/>
        <v>0</v>
      </c>
      <c r="K27" s="121">
        <f t="shared" si="10"/>
        <v>0</v>
      </c>
      <c r="L27" s="91">
        <f t="shared" si="11"/>
        <v>0</v>
      </c>
      <c r="M27" s="107"/>
      <c r="N27" s="112">
        <f t="shared" si="12"/>
        <v>0</v>
      </c>
      <c r="O27" s="112">
        <f t="shared" si="0"/>
        <v>0</v>
      </c>
      <c r="P27" s="112">
        <f t="shared" si="1"/>
        <v>0</v>
      </c>
      <c r="Q27" s="112">
        <f t="shared" si="2"/>
        <v>0</v>
      </c>
      <c r="R27" s="112">
        <f t="shared" si="3"/>
        <v>0</v>
      </c>
      <c r="S27" s="112">
        <f t="shared" si="13"/>
        <v>1</v>
      </c>
      <c r="T27" s="112">
        <f t="shared" si="4"/>
        <v>0</v>
      </c>
      <c r="U27" s="112">
        <f t="shared" si="5"/>
        <v>0</v>
      </c>
      <c r="V27" s="9"/>
      <c r="W27" s="32"/>
      <c r="X27" s="33"/>
      <c r="Y27" s="208"/>
      <c r="Z27" s="208"/>
      <c r="AA27" s="208"/>
      <c r="AB27" s="176" t="s">
        <v>49</v>
      </c>
      <c r="AC27" s="177"/>
      <c r="AD27" s="178"/>
      <c r="AF27" s="2" t="s">
        <v>48</v>
      </c>
    </row>
    <row r="28" spans="2:30" ht="21" customHeight="1">
      <c r="B28" s="18">
        <f t="shared" si="14"/>
        <v>41105</v>
      </c>
      <c r="C28" s="21"/>
      <c r="D28" s="21"/>
      <c r="E28" s="21"/>
      <c r="F28" s="21"/>
      <c r="G28" s="119">
        <f t="shared" si="6"/>
        <v>0</v>
      </c>
      <c r="H28" s="90">
        <f t="shared" si="7"/>
        <v>0</v>
      </c>
      <c r="I28" s="119">
        <f t="shared" si="8"/>
        <v>0</v>
      </c>
      <c r="J28" s="90">
        <f t="shared" si="9"/>
        <v>0</v>
      </c>
      <c r="K28" s="121">
        <f t="shared" si="10"/>
        <v>0</v>
      </c>
      <c r="L28" s="91">
        <f t="shared" si="11"/>
        <v>0</v>
      </c>
      <c r="M28" s="107"/>
      <c r="N28" s="112">
        <f t="shared" si="12"/>
        <v>1</v>
      </c>
      <c r="O28" s="112">
        <f t="shared" si="0"/>
        <v>0</v>
      </c>
      <c r="P28" s="112">
        <f t="shared" si="1"/>
        <v>0</v>
      </c>
      <c r="Q28" s="112">
        <f t="shared" si="2"/>
        <v>0</v>
      </c>
      <c r="R28" s="112">
        <f t="shared" si="3"/>
        <v>0</v>
      </c>
      <c r="S28" s="112">
        <f t="shared" si="13"/>
        <v>0</v>
      </c>
      <c r="T28" s="112">
        <f t="shared" si="4"/>
        <v>0</v>
      </c>
      <c r="U28" s="112">
        <f t="shared" si="5"/>
        <v>0</v>
      </c>
      <c r="V28" s="9"/>
      <c r="W28" s="32"/>
      <c r="X28" s="33"/>
      <c r="Y28" s="208"/>
      <c r="Z28" s="208"/>
      <c r="AA28" s="208"/>
      <c r="AB28" s="179"/>
      <c r="AC28" s="180"/>
      <c r="AD28" s="181"/>
    </row>
    <row r="29" spans="2:30" ht="21" customHeight="1">
      <c r="B29" s="18">
        <f t="shared" si="14"/>
        <v>41106</v>
      </c>
      <c r="C29" s="21"/>
      <c r="D29" s="21"/>
      <c r="E29" s="21"/>
      <c r="F29" s="21"/>
      <c r="G29" s="119">
        <f t="shared" si="6"/>
        <v>0</v>
      </c>
      <c r="H29" s="90">
        <f t="shared" si="7"/>
        <v>0</v>
      </c>
      <c r="I29" s="119">
        <f t="shared" si="8"/>
        <v>0</v>
      </c>
      <c r="J29" s="90">
        <f t="shared" si="9"/>
        <v>0</v>
      </c>
      <c r="K29" s="121">
        <f t="shared" si="10"/>
        <v>0</v>
      </c>
      <c r="L29" s="91">
        <f t="shared" si="11"/>
        <v>0</v>
      </c>
      <c r="M29" s="107"/>
      <c r="N29" s="112">
        <f t="shared" si="12"/>
        <v>0</v>
      </c>
      <c r="O29" s="112">
        <f t="shared" si="0"/>
        <v>0</v>
      </c>
      <c r="P29" s="112">
        <f t="shared" si="1"/>
        <v>0</v>
      </c>
      <c r="Q29" s="112">
        <f t="shared" si="2"/>
        <v>0</v>
      </c>
      <c r="R29" s="112">
        <f t="shared" si="3"/>
        <v>0</v>
      </c>
      <c r="S29" s="112">
        <f t="shared" si="13"/>
        <v>0</v>
      </c>
      <c r="T29" s="112">
        <f t="shared" si="4"/>
        <v>0</v>
      </c>
      <c r="U29" s="112">
        <f t="shared" si="5"/>
        <v>0</v>
      </c>
      <c r="V29" s="9"/>
      <c r="W29" s="32"/>
      <c r="X29" s="33"/>
      <c r="Y29" s="208"/>
      <c r="Z29" s="208"/>
      <c r="AA29" s="208"/>
      <c r="AB29" s="170" t="s">
        <v>50</v>
      </c>
      <c r="AC29" s="171"/>
      <c r="AD29" s="172"/>
    </row>
    <row r="30" spans="2:30" ht="21" customHeight="1">
      <c r="B30" s="18">
        <f t="shared" si="14"/>
        <v>41107</v>
      </c>
      <c r="C30" s="21"/>
      <c r="D30" s="21"/>
      <c r="E30" s="21"/>
      <c r="F30" s="21"/>
      <c r="G30" s="119">
        <f t="shared" si="6"/>
        <v>0</v>
      </c>
      <c r="H30" s="90">
        <f t="shared" si="7"/>
        <v>0</v>
      </c>
      <c r="I30" s="119">
        <f t="shared" si="8"/>
        <v>0</v>
      </c>
      <c r="J30" s="90">
        <f t="shared" si="9"/>
        <v>0</v>
      </c>
      <c r="K30" s="121">
        <f t="shared" si="10"/>
        <v>0</v>
      </c>
      <c r="L30" s="91">
        <f t="shared" si="11"/>
        <v>0</v>
      </c>
      <c r="M30" s="107"/>
      <c r="N30" s="112">
        <f t="shared" si="12"/>
        <v>0</v>
      </c>
      <c r="O30" s="112">
        <f t="shared" si="0"/>
        <v>0</v>
      </c>
      <c r="P30" s="112">
        <f t="shared" si="1"/>
        <v>0</v>
      </c>
      <c r="Q30" s="112">
        <f t="shared" si="2"/>
        <v>0</v>
      </c>
      <c r="R30" s="112">
        <f t="shared" si="3"/>
        <v>0</v>
      </c>
      <c r="S30" s="112">
        <f t="shared" si="13"/>
        <v>0</v>
      </c>
      <c r="T30" s="112">
        <f t="shared" si="4"/>
        <v>0</v>
      </c>
      <c r="U30" s="112">
        <f t="shared" si="5"/>
        <v>0</v>
      </c>
      <c r="V30" s="9"/>
      <c r="W30" s="32"/>
      <c r="X30" s="33"/>
      <c r="Y30" s="208"/>
      <c r="Z30" s="208"/>
      <c r="AA30" s="208"/>
      <c r="AB30" s="173"/>
      <c r="AC30" s="174"/>
      <c r="AD30" s="175"/>
    </row>
    <row r="31" spans="2:30" ht="21" customHeight="1">
      <c r="B31" s="18">
        <f t="shared" si="14"/>
        <v>41108</v>
      </c>
      <c r="C31" s="21"/>
      <c r="D31" s="21"/>
      <c r="E31" s="21"/>
      <c r="F31" s="21"/>
      <c r="G31" s="119">
        <f t="shared" si="6"/>
        <v>0</v>
      </c>
      <c r="H31" s="90">
        <f t="shared" si="7"/>
        <v>0</v>
      </c>
      <c r="I31" s="119">
        <f t="shared" si="8"/>
        <v>0</v>
      </c>
      <c r="J31" s="90">
        <f t="shared" si="9"/>
        <v>0</v>
      </c>
      <c r="K31" s="121">
        <f t="shared" si="10"/>
        <v>0</v>
      </c>
      <c r="L31" s="91">
        <f t="shared" si="11"/>
        <v>0</v>
      </c>
      <c r="M31" s="107"/>
      <c r="N31" s="112">
        <f t="shared" si="12"/>
        <v>0</v>
      </c>
      <c r="O31" s="112">
        <f t="shared" si="0"/>
        <v>0</v>
      </c>
      <c r="P31" s="112">
        <f t="shared" si="1"/>
        <v>0</v>
      </c>
      <c r="Q31" s="112">
        <f t="shared" si="2"/>
        <v>0</v>
      </c>
      <c r="R31" s="112">
        <f t="shared" si="3"/>
        <v>0</v>
      </c>
      <c r="S31" s="112">
        <f t="shared" si="13"/>
        <v>0</v>
      </c>
      <c r="T31" s="112">
        <f t="shared" si="4"/>
        <v>0</v>
      </c>
      <c r="U31" s="112">
        <f t="shared" si="5"/>
        <v>0</v>
      </c>
      <c r="V31" s="9"/>
      <c r="W31" s="32"/>
      <c r="X31" s="33"/>
      <c r="Y31" s="208"/>
      <c r="Z31" s="208"/>
      <c r="AA31" s="208"/>
      <c r="AB31" s="61" t="s">
        <v>39</v>
      </c>
      <c r="AC31" s="65">
        <f>IF([0]!HL_3_Koenige_1=""," ",[0]!HL_3_Koenige_1)</f>
        <v>40914</v>
      </c>
      <c r="AD31" s="53">
        <v>125</v>
      </c>
    </row>
    <row r="32" spans="2:30" ht="21" customHeight="1">
      <c r="B32" s="18">
        <f t="shared" si="14"/>
        <v>41109</v>
      </c>
      <c r="C32" s="21"/>
      <c r="D32" s="21"/>
      <c r="E32" s="21"/>
      <c r="F32" s="21"/>
      <c r="G32" s="119">
        <f t="shared" si="6"/>
        <v>0</v>
      </c>
      <c r="H32" s="90">
        <f t="shared" si="7"/>
        <v>0</v>
      </c>
      <c r="I32" s="119">
        <f t="shared" si="8"/>
        <v>0</v>
      </c>
      <c r="J32" s="90">
        <f t="shared" si="9"/>
        <v>0</v>
      </c>
      <c r="K32" s="121">
        <f t="shared" si="10"/>
        <v>0</v>
      </c>
      <c r="L32" s="91">
        <f t="shared" si="11"/>
        <v>0</v>
      </c>
      <c r="M32" s="107"/>
      <c r="N32" s="112">
        <f t="shared" si="12"/>
        <v>0</v>
      </c>
      <c r="O32" s="112">
        <f t="shared" si="0"/>
        <v>0</v>
      </c>
      <c r="P32" s="112">
        <f t="shared" si="1"/>
        <v>0</v>
      </c>
      <c r="Q32" s="112">
        <f t="shared" si="2"/>
        <v>0</v>
      </c>
      <c r="R32" s="112">
        <f t="shared" si="3"/>
        <v>0</v>
      </c>
      <c r="S32" s="112">
        <f t="shared" si="13"/>
        <v>0</v>
      </c>
      <c r="T32" s="112">
        <f t="shared" si="4"/>
        <v>0</v>
      </c>
      <c r="U32" s="112">
        <f t="shared" si="5"/>
        <v>0</v>
      </c>
      <c r="V32" s="9"/>
      <c r="W32" s="32"/>
      <c r="X32" s="33"/>
      <c r="Y32" s="208"/>
      <c r="Z32" s="208"/>
      <c r="AA32" s="208"/>
      <c r="AB32" s="57" t="s">
        <v>40</v>
      </c>
      <c r="AC32" s="66">
        <f>IF([0]!Fronleichnam_1=""," ",[0]!Fronleichnam_1)</f>
        <v>41067</v>
      </c>
      <c r="AD32" s="56">
        <v>125</v>
      </c>
    </row>
    <row r="33" spans="2:30" ht="21" customHeight="1">
      <c r="B33" s="18">
        <f t="shared" si="14"/>
        <v>41110</v>
      </c>
      <c r="C33" s="21"/>
      <c r="D33" s="21"/>
      <c r="E33" s="21"/>
      <c r="F33" s="21"/>
      <c r="G33" s="119">
        <f t="shared" si="6"/>
        <v>0</v>
      </c>
      <c r="H33" s="90">
        <f t="shared" si="7"/>
        <v>0</v>
      </c>
      <c r="I33" s="119">
        <f t="shared" si="8"/>
        <v>0</v>
      </c>
      <c r="J33" s="90">
        <f t="shared" si="9"/>
        <v>0</v>
      </c>
      <c r="K33" s="121">
        <f t="shared" si="10"/>
        <v>0</v>
      </c>
      <c r="L33" s="91">
        <f t="shared" si="11"/>
        <v>0</v>
      </c>
      <c r="M33" s="107"/>
      <c r="N33" s="112">
        <f t="shared" si="12"/>
        <v>0</v>
      </c>
      <c r="O33" s="112">
        <f t="shared" si="0"/>
        <v>0</v>
      </c>
      <c r="P33" s="112">
        <f t="shared" si="1"/>
        <v>0</v>
      </c>
      <c r="Q33" s="112">
        <f t="shared" si="2"/>
        <v>0</v>
      </c>
      <c r="R33" s="112">
        <f t="shared" si="3"/>
        <v>0</v>
      </c>
      <c r="S33" s="112">
        <f t="shared" si="13"/>
        <v>0</v>
      </c>
      <c r="T33" s="112">
        <f t="shared" si="4"/>
        <v>0</v>
      </c>
      <c r="U33" s="112">
        <f t="shared" si="5"/>
        <v>0</v>
      </c>
      <c r="V33" s="9"/>
      <c r="W33" s="32"/>
      <c r="X33" s="33"/>
      <c r="Y33" s="208"/>
      <c r="Z33" s="208"/>
      <c r="AA33" s="208"/>
      <c r="AB33" s="57" t="s">
        <v>46</v>
      </c>
      <c r="AC33" s="66">
        <f>IF([0]!Friedensfest_1=""," ",[0]!Friedensfest_1)</f>
        <v>41129</v>
      </c>
      <c r="AD33" s="56">
        <v>125</v>
      </c>
    </row>
    <row r="34" spans="2:30" ht="21" customHeight="1">
      <c r="B34" s="18">
        <f t="shared" si="14"/>
        <v>41111</v>
      </c>
      <c r="C34" s="21"/>
      <c r="D34" s="21"/>
      <c r="E34" s="21"/>
      <c r="F34" s="21"/>
      <c r="G34" s="119">
        <f t="shared" si="6"/>
        <v>0</v>
      </c>
      <c r="H34" s="90">
        <f t="shared" si="7"/>
        <v>0</v>
      </c>
      <c r="I34" s="119">
        <f t="shared" si="8"/>
        <v>0</v>
      </c>
      <c r="J34" s="90">
        <f t="shared" si="9"/>
        <v>0</v>
      </c>
      <c r="K34" s="121">
        <f t="shared" si="10"/>
        <v>0</v>
      </c>
      <c r="L34" s="91">
        <f t="shared" si="11"/>
        <v>0</v>
      </c>
      <c r="M34" s="107"/>
      <c r="N34" s="112">
        <f t="shared" si="12"/>
        <v>0</v>
      </c>
      <c r="O34" s="112">
        <f t="shared" si="0"/>
        <v>0</v>
      </c>
      <c r="P34" s="112">
        <f t="shared" si="1"/>
        <v>0</v>
      </c>
      <c r="Q34" s="112">
        <f t="shared" si="2"/>
        <v>0</v>
      </c>
      <c r="R34" s="112">
        <f t="shared" si="3"/>
        <v>0</v>
      </c>
      <c r="S34" s="112">
        <f t="shared" si="13"/>
        <v>1</v>
      </c>
      <c r="T34" s="112">
        <f t="shared" si="4"/>
        <v>0</v>
      </c>
      <c r="U34" s="112">
        <f t="shared" si="5"/>
        <v>0</v>
      </c>
      <c r="V34" s="9"/>
      <c r="W34" s="32"/>
      <c r="X34" s="33"/>
      <c r="Y34" s="208"/>
      <c r="Z34" s="208"/>
      <c r="AA34" s="208"/>
      <c r="AB34" s="57" t="s">
        <v>41</v>
      </c>
      <c r="AC34" s="66">
        <f>IF([0]!Maria_Himmelfahrt_1=""," ",[0]!Maria_Himmelfahrt_1)</f>
        <v>41136</v>
      </c>
      <c r="AD34" s="56">
        <v>125</v>
      </c>
    </row>
    <row r="35" spans="2:30" ht="21" customHeight="1">
      <c r="B35" s="18">
        <f t="shared" si="14"/>
        <v>41112</v>
      </c>
      <c r="C35" s="21"/>
      <c r="D35" s="21"/>
      <c r="E35" s="21"/>
      <c r="F35" s="21"/>
      <c r="G35" s="119">
        <f t="shared" si="6"/>
        <v>0</v>
      </c>
      <c r="H35" s="90">
        <f t="shared" si="7"/>
        <v>0</v>
      </c>
      <c r="I35" s="119">
        <f t="shared" si="8"/>
        <v>0</v>
      </c>
      <c r="J35" s="90">
        <f t="shared" si="9"/>
        <v>0</v>
      </c>
      <c r="K35" s="121">
        <f t="shared" si="10"/>
        <v>0</v>
      </c>
      <c r="L35" s="91">
        <f t="shared" si="11"/>
        <v>0</v>
      </c>
      <c r="M35" s="107"/>
      <c r="N35" s="112">
        <f t="shared" si="12"/>
        <v>1</v>
      </c>
      <c r="O35" s="112">
        <f t="shared" si="0"/>
        <v>0</v>
      </c>
      <c r="P35" s="112">
        <f t="shared" si="1"/>
        <v>0</v>
      </c>
      <c r="Q35" s="112">
        <f t="shared" si="2"/>
        <v>0</v>
      </c>
      <c r="R35" s="112">
        <f t="shared" si="3"/>
        <v>0</v>
      </c>
      <c r="S35" s="112">
        <f t="shared" si="13"/>
        <v>0</v>
      </c>
      <c r="T35" s="112">
        <f t="shared" si="4"/>
        <v>0</v>
      </c>
      <c r="U35" s="112">
        <f t="shared" si="5"/>
        <v>0</v>
      </c>
      <c r="V35" s="9"/>
      <c r="W35" s="32"/>
      <c r="X35" s="33"/>
      <c r="Y35" s="208"/>
      <c r="Z35" s="208"/>
      <c r="AA35" s="208"/>
      <c r="AB35" s="57" t="s">
        <v>45</v>
      </c>
      <c r="AC35" s="67">
        <f>IF([0]!Refomationstag_1=""," ",[0]!Refomationstag_1)</f>
        <v>41213</v>
      </c>
      <c r="AD35" s="62">
        <v>125</v>
      </c>
    </row>
    <row r="36" spans="2:30" ht="21" customHeight="1">
      <c r="B36" s="18">
        <f t="shared" si="14"/>
        <v>41113</v>
      </c>
      <c r="C36" s="21"/>
      <c r="D36" s="21"/>
      <c r="E36" s="21"/>
      <c r="F36" s="21"/>
      <c r="G36" s="119">
        <f t="shared" si="6"/>
        <v>0</v>
      </c>
      <c r="H36" s="90">
        <f t="shared" si="7"/>
        <v>0</v>
      </c>
      <c r="I36" s="119">
        <f t="shared" si="8"/>
        <v>0</v>
      </c>
      <c r="J36" s="90">
        <f t="shared" si="9"/>
        <v>0</v>
      </c>
      <c r="K36" s="121">
        <f t="shared" si="10"/>
        <v>0</v>
      </c>
      <c r="L36" s="91">
        <f t="shared" si="11"/>
        <v>0</v>
      </c>
      <c r="M36" s="107"/>
      <c r="N36" s="112">
        <f t="shared" si="12"/>
        <v>0</v>
      </c>
      <c r="O36" s="112">
        <f t="shared" si="0"/>
        <v>0</v>
      </c>
      <c r="P36" s="112">
        <f t="shared" si="1"/>
        <v>0</v>
      </c>
      <c r="Q36" s="112">
        <f t="shared" si="2"/>
        <v>0</v>
      </c>
      <c r="R36" s="112">
        <f t="shared" si="3"/>
        <v>0</v>
      </c>
      <c r="S36" s="112">
        <f t="shared" si="13"/>
        <v>0</v>
      </c>
      <c r="T36" s="112">
        <f t="shared" si="4"/>
        <v>0</v>
      </c>
      <c r="U36" s="112">
        <f t="shared" si="5"/>
        <v>0</v>
      </c>
      <c r="V36" s="9"/>
      <c r="W36" s="49"/>
      <c r="X36" s="33"/>
      <c r="Y36" s="208"/>
      <c r="Z36" s="208"/>
      <c r="AA36" s="208"/>
      <c r="AB36" s="57" t="s">
        <v>42</v>
      </c>
      <c r="AC36" s="66">
        <f>IF([0]!Allerheiligen_1=""," ",[0]!Allerheiligen_1)</f>
        <v>41214</v>
      </c>
      <c r="AD36" s="56">
        <v>125</v>
      </c>
    </row>
    <row r="37" spans="2:30" ht="21" customHeight="1">
      <c r="B37" s="18">
        <f t="shared" si="14"/>
        <v>41114</v>
      </c>
      <c r="C37" s="21"/>
      <c r="D37" s="21"/>
      <c r="E37" s="21"/>
      <c r="F37" s="21"/>
      <c r="G37" s="119">
        <f t="shared" si="6"/>
        <v>0</v>
      </c>
      <c r="H37" s="90">
        <f t="shared" si="7"/>
        <v>0</v>
      </c>
      <c r="I37" s="119">
        <f t="shared" si="8"/>
        <v>0</v>
      </c>
      <c r="J37" s="90">
        <f t="shared" si="9"/>
        <v>0</v>
      </c>
      <c r="K37" s="121">
        <f t="shared" si="10"/>
        <v>0</v>
      </c>
      <c r="L37" s="91">
        <f t="shared" si="11"/>
        <v>0</v>
      </c>
      <c r="M37" s="107"/>
      <c r="N37" s="112">
        <f t="shared" si="12"/>
        <v>0</v>
      </c>
      <c r="O37" s="112">
        <f t="shared" si="0"/>
        <v>0</v>
      </c>
      <c r="P37" s="112">
        <f t="shared" si="1"/>
        <v>0</v>
      </c>
      <c r="Q37" s="112">
        <f t="shared" si="2"/>
        <v>0</v>
      </c>
      <c r="R37" s="112">
        <f t="shared" si="3"/>
        <v>0</v>
      </c>
      <c r="S37" s="112">
        <f t="shared" si="13"/>
        <v>0</v>
      </c>
      <c r="T37" s="112">
        <f t="shared" si="4"/>
        <v>0</v>
      </c>
      <c r="U37" s="112">
        <f t="shared" si="5"/>
        <v>0</v>
      </c>
      <c r="V37" s="9"/>
      <c r="W37" s="49"/>
      <c r="X37" s="50"/>
      <c r="Y37" s="208"/>
      <c r="Z37" s="208"/>
      <c r="AA37" s="208"/>
      <c r="AB37" s="63" t="s">
        <v>47</v>
      </c>
      <c r="AC37" s="68">
        <f>IF([0]!Buss_Bettag_1=""," ",[0]!Buss_Bettag_1)</f>
        <v>41234</v>
      </c>
      <c r="AD37" s="64">
        <v>125</v>
      </c>
    </row>
    <row r="38" spans="2:31" ht="21" customHeight="1">
      <c r="B38" s="18">
        <f t="shared" si="14"/>
        <v>41115</v>
      </c>
      <c r="C38" s="21"/>
      <c r="D38" s="21"/>
      <c r="E38" s="21"/>
      <c r="F38" s="21"/>
      <c r="G38" s="119">
        <f t="shared" si="6"/>
        <v>0</v>
      </c>
      <c r="H38" s="90">
        <f t="shared" si="7"/>
        <v>0</v>
      </c>
      <c r="I38" s="119">
        <f t="shared" si="8"/>
        <v>0</v>
      </c>
      <c r="J38" s="90">
        <f t="shared" si="9"/>
        <v>0</v>
      </c>
      <c r="K38" s="121">
        <f t="shared" si="10"/>
        <v>0</v>
      </c>
      <c r="L38" s="91">
        <f t="shared" si="11"/>
        <v>0</v>
      </c>
      <c r="M38" s="107"/>
      <c r="N38" s="112">
        <f t="shared" si="12"/>
        <v>0</v>
      </c>
      <c r="O38" s="112">
        <f t="shared" si="0"/>
        <v>0</v>
      </c>
      <c r="P38" s="112">
        <f t="shared" si="1"/>
        <v>0</v>
      </c>
      <c r="Q38" s="112">
        <f t="shared" si="2"/>
        <v>0</v>
      </c>
      <c r="R38" s="112">
        <f t="shared" si="3"/>
        <v>0</v>
      </c>
      <c r="S38" s="112">
        <f t="shared" si="13"/>
        <v>0</v>
      </c>
      <c r="T38" s="112">
        <f t="shared" si="4"/>
        <v>0</v>
      </c>
      <c r="U38" s="112">
        <f t="shared" si="5"/>
        <v>0</v>
      </c>
      <c r="V38" s="9"/>
      <c r="W38" s="49"/>
      <c r="X38" s="33"/>
      <c r="Y38" s="208"/>
      <c r="Z38" s="208"/>
      <c r="AA38" s="208"/>
      <c r="AB38" s="74" t="s">
        <v>2</v>
      </c>
      <c r="AC38" s="75">
        <f>IF([0]!Ostersonntag_1=""," ",[0]!Ostersonntag_1)</f>
        <v>41007</v>
      </c>
      <c r="AD38" s="76">
        <v>125</v>
      </c>
      <c r="AE38" s="79"/>
    </row>
    <row r="39" spans="2:30" ht="21" customHeight="1">
      <c r="B39" s="18">
        <f t="shared" si="14"/>
        <v>41116</v>
      </c>
      <c r="C39" s="21"/>
      <c r="D39" s="21"/>
      <c r="E39" s="21"/>
      <c r="F39" s="21"/>
      <c r="G39" s="119">
        <f t="shared" si="6"/>
        <v>0</v>
      </c>
      <c r="H39" s="90">
        <f t="shared" si="7"/>
        <v>0</v>
      </c>
      <c r="I39" s="119">
        <f t="shared" si="8"/>
        <v>0</v>
      </c>
      <c r="J39" s="90">
        <f t="shared" si="9"/>
        <v>0</v>
      </c>
      <c r="K39" s="121">
        <f t="shared" si="10"/>
        <v>0</v>
      </c>
      <c r="L39" s="91">
        <f t="shared" si="11"/>
        <v>0</v>
      </c>
      <c r="M39" s="107"/>
      <c r="N39" s="112">
        <f t="shared" si="12"/>
        <v>0</v>
      </c>
      <c r="O39" s="112">
        <f t="shared" si="0"/>
        <v>0</v>
      </c>
      <c r="P39" s="112">
        <f t="shared" si="1"/>
        <v>0</v>
      </c>
      <c r="Q39" s="112">
        <f t="shared" si="2"/>
        <v>0</v>
      </c>
      <c r="R39" s="112">
        <f t="shared" si="3"/>
        <v>0</v>
      </c>
      <c r="S39" s="112">
        <f t="shared" si="13"/>
        <v>0</v>
      </c>
      <c r="T39" s="112">
        <f t="shared" si="4"/>
        <v>0</v>
      </c>
      <c r="U39" s="112">
        <f t="shared" si="5"/>
        <v>0</v>
      </c>
      <c r="V39" s="9"/>
      <c r="W39" s="32"/>
      <c r="X39" s="33"/>
      <c r="Y39" s="208"/>
      <c r="Z39" s="208"/>
      <c r="AA39" s="208"/>
      <c r="AB39" s="77" t="s">
        <v>51</v>
      </c>
      <c r="AC39" s="78">
        <f>IF([0]!Pfingstsonntag_1=""," ",[0]!Pfingstsonntag_1)</f>
        <v>41056</v>
      </c>
      <c r="AD39" s="76">
        <v>125</v>
      </c>
    </row>
    <row r="40" spans="2:30" ht="21" customHeight="1">
      <c r="B40" s="18">
        <f t="shared" si="14"/>
        <v>41117</v>
      </c>
      <c r="C40" s="21"/>
      <c r="D40" s="21"/>
      <c r="E40" s="21"/>
      <c r="F40" s="21"/>
      <c r="G40" s="119">
        <f t="shared" si="6"/>
        <v>0</v>
      </c>
      <c r="H40" s="90">
        <f t="shared" si="7"/>
        <v>0</v>
      </c>
      <c r="I40" s="119">
        <f t="shared" si="8"/>
        <v>0</v>
      </c>
      <c r="J40" s="90">
        <f t="shared" si="9"/>
        <v>0</v>
      </c>
      <c r="K40" s="121">
        <f t="shared" si="10"/>
        <v>0</v>
      </c>
      <c r="L40" s="91">
        <f t="shared" si="11"/>
        <v>0</v>
      </c>
      <c r="M40" s="107"/>
      <c r="N40" s="112">
        <f t="shared" si="12"/>
        <v>0</v>
      </c>
      <c r="O40" s="112">
        <f t="shared" si="0"/>
        <v>0</v>
      </c>
      <c r="P40" s="112">
        <f t="shared" si="1"/>
        <v>0</v>
      </c>
      <c r="Q40" s="112">
        <f t="shared" si="2"/>
        <v>0</v>
      </c>
      <c r="R40" s="112">
        <f t="shared" si="3"/>
        <v>0</v>
      </c>
      <c r="S40" s="112">
        <f t="shared" si="13"/>
        <v>0</v>
      </c>
      <c r="T40" s="112">
        <f t="shared" si="4"/>
        <v>0</v>
      </c>
      <c r="U40" s="112">
        <f t="shared" si="5"/>
        <v>0</v>
      </c>
      <c r="V40" s="9"/>
      <c r="W40" s="32"/>
      <c r="X40" s="33"/>
      <c r="Y40" s="208"/>
      <c r="Z40" s="208"/>
      <c r="AA40" s="208"/>
      <c r="AB40" s="80"/>
      <c r="AC40" s="79"/>
      <c r="AD40" s="79"/>
    </row>
    <row r="41" spans="2:30" ht="21" customHeight="1">
      <c r="B41" s="18">
        <f t="shared" si="14"/>
        <v>41118</v>
      </c>
      <c r="C41" s="21"/>
      <c r="D41" s="21"/>
      <c r="E41" s="21"/>
      <c r="F41" s="21"/>
      <c r="G41" s="119">
        <f t="shared" si="6"/>
        <v>0</v>
      </c>
      <c r="H41" s="90">
        <f t="shared" si="7"/>
        <v>0</v>
      </c>
      <c r="I41" s="119">
        <f t="shared" si="8"/>
        <v>0</v>
      </c>
      <c r="J41" s="90">
        <f t="shared" si="9"/>
        <v>0</v>
      </c>
      <c r="K41" s="121">
        <f t="shared" si="10"/>
        <v>0</v>
      </c>
      <c r="L41" s="91">
        <f t="shared" si="11"/>
        <v>0</v>
      </c>
      <c r="M41" s="107"/>
      <c r="N41" s="112">
        <f t="shared" si="12"/>
        <v>0</v>
      </c>
      <c r="O41" s="112">
        <f t="shared" si="0"/>
        <v>0</v>
      </c>
      <c r="P41" s="112">
        <f t="shared" si="1"/>
        <v>0</v>
      </c>
      <c r="Q41" s="112">
        <f t="shared" si="2"/>
        <v>0</v>
      </c>
      <c r="R41" s="112">
        <f t="shared" si="3"/>
        <v>0</v>
      </c>
      <c r="S41" s="112">
        <f t="shared" si="13"/>
        <v>1</v>
      </c>
      <c r="T41" s="112">
        <f t="shared" si="4"/>
        <v>0</v>
      </c>
      <c r="U41" s="112">
        <f t="shared" si="5"/>
        <v>0</v>
      </c>
      <c r="V41" s="9"/>
      <c r="W41" s="32"/>
      <c r="X41" s="33"/>
      <c r="Y41" s="208"/>
      <c r="Z41" s="208"/>
      <c r="AA41" s="208"/>
      <c r="AB41" s="79"/>
      <c r="AC41" s="79"/>
      <c r="AD41" s="79"/>
    </row>
    <row r="42" spans="2:30" ht="21" customHeight="1">
      <c r="B42" s="18">
        <f t="shared" si="14"/>
        <v>41119</v>
      </c>
      <c r="C42" s="21"/>
      <c r="D42" s="21"/>
      <c r="E42" s="21"/>
      <c r="F42" s="21"/>
      <c r="G42" s="119">
        <f t="shared" si="6"/>
        <v>0</v>
      </c>
      <c r="H42" s="90">
        <f t="shared" si="7"/>
        <v>0</v>
      </c>
      <c r="I42" s="119">
        <f t="shared" si="8"/>
        <v>0</v>
      </c>
      <c r="J42" s="90">
        <f t="shared" si="9"/>
        <v>0</v>
      </c>
      <c r="K42" s="121">
        <f t="shared" si="10"/>
        <v>0</v>
      </c>
      <c r="L42" s="91">
        <f t="shared" si="11"/>
        <v>0</v>
      </c>
      <c r="M42" s="107"/>
      <c r="N42" s="112">
        <f t="shared" si="12"/>
        <v>1</v>
      </c>
      <c r="O42" s="112">
        <f t="shared" si="0"/>
        <v>0</v>
      </c>
      <c r="P42" s="112">
        <f t="shared" si="1"/>
        <v>0</v>
      </c>
      <c r="Q42" s="112">
        <f t="shared" si="2"/>
        <v>0</v>
      </c>
      <c r="R42" s="112">
        <f t="shared" si="3"/>
        <v>0</v>
      </c>
      <c r="S42" s="112">
        <f t="shared" si="13"/>
        <v>0</v>
      </c>
      <c r="T42" s="112">
        <f t="shared" si="4"/>
        <v>0</v>
      </c>
      <c r="U42" s="112">
        <f t="shared" si="5"/>
        <v>0</v>
      </c>
      <c r="V42" s="9"/>
      <c r="W42" s="32"/>
      <c r="X42" s="33"/>
      <c r="Y42" s="208"/>
      <c r="Z42" s="208"/>
      <c r="AA42" s="208"/>
      <c r="AB42" s="79"/>
      <c r="AC42" s="79"/>
      <c r="AD42" s="79"/>
    </row>
    <row r="43" spans="2:30" ht="21" customHeight="1">
      <c r="B43" s="18">
        <f t="shared" si="14"/>
        <v>41120</v>
      </c>
      <c r="C43" s="21"/>
      <c r="D43" s="21"/>
      <c r="E43" s="21"/>
      <c r="F43" s="21"/>
      <c r="G43" s="119">
        <f t="shared" si="6"/>
        <v>0</v>
      </c>
      <c r="H43" s="90">
        <f t="shared" si="7"/>
        <v>0</v>
      </c>
      <c r="I43" s="119">
        <f t="shared" si="8"/>
        <v>0</v>
      </c>
      <c r="J43" s="90">
        <f t="shared" si="9"/>
        <v>0</v>
      </c>
      <c r="K43" s="121">
        <f t="shared" si="10"/>
        <v>0</v>
      </c>
      <c r="L43" s="91">
        <f t="shared" si="11"/>
        <v>0</v>
      </c>
      <c r="M43" s="107"/>
      <c r="N43" s="112">
        <f t="shared" si="12"/>
        <v>0</v>
      </c>
      <c r="O43" s="112">
        <f t="shared" si="0"/>
        <v>0</v>
      </c>
      <c r="P43" s="112">
        <f t="shared" si="1"/>
        <v>0</v>
      </c>
      <c r="Q43" s="112">
        <f t="shared" si="2"/>
        <v>0</v>
      </c>
      <c r="R43" s="112">
        <f t="shared" si="3"/>
        <v>0</v>
      </c>
      <c r="S43" s="112">
        <f t="shared" si="13"/>
        <v>0</v>
      </c>
      <c r="T43" s="112">
        <f t="shared" si="4"/>
        <v>0</v>
      </c>
      <c r="U43" s="112">
        <f t="shared" si="5"/>
        <v>0</v>
      </c>
      <c r="V43" s="9"/>
      <c r="W43" s="32"/>
      <c r="X43" s="33"/>
      <c r="Y43" s="208"/>
      <c r="Z43" s="208"/>
      <c r="AA43" s="208"/>
      <c r="AB43" s="79"/>
      <c r="AC43" s="79"/>
      <c r="AD43" s="79"/>
    </row>
    <row r="44" spans="2:30" ht="21" customHeight="1">
      <c r="B44" s="19">
        <f t="shared" si="14"/>
        <v>41121</v>
      </c>
      <c r="C44" s="96"/>
      <c r="D44" s="96"/>
      <c r="E44" s="96"/>
      <c r="F44" s="96"/>
      <c r="G44" s="93">
        <f t="shared" si="6"/>
        <v>0</v>
      </c>
      <c r="H44" s="93">
        <f t="shared" si="7"/>
        <v>0</v>
      </c>
      <c r="I44" s="93">
        <f t="shared" si="8"/>
        <v>0</v>
      </c>
      <c r="J44" s="93">
        <f t="shared" si="9"/>
        <v>0</v>
      </c>
      <c r="K44" s="94">
        <f t="shared" si="10"/>
        <v>0</v>
      </c>
      <c r="L44" s="94">
        <f t="shared" si="11"/>
        <v>0</v>
      </c>
      <c r="M44" s="107"/>
      <c r="N44" s="112">
        <f t="shared" si="12"/>
        <v>0</v>
      </c>
      <c r="O44" s="112">
        <f t="shared" si="0"/>
        <v>0</v>
      </c>
      <c r="P44" s="112">
        <f t="shared" si="1"/>
        <v>0</v>
      </c>
      <c r="Q44" s="112">
        <f t="shared" si="2"/>
        <v>0</v>
      </c>
      <c r="R44" s="112">
        <f t="shared" si="3"/>
        <v>0</v>
      </c>
      <c r="S44" s="112">
        <f t="shared" si="13"/>
        <v>0</v>
      </c>
      <c r="T44" s="112">
        <f t="shared" si="4"/>
        <v>0</v>
      </c>
      <c r="U44" s="112">
        <f t="shared" si="5"/>
        <v>0</v>
      </c>
      <c r="V44" s="9"/>
      <c r="W44" s="34"/>
      <c r="X44" s="35"/>
      <c r="Y44" s="208"/>
      <c r="Z44" s="208"/>
      <c r="AA44" s="208"/>
      <c r="AB44" s="79"/>
      <c r="AC44" s="79"/>
      <c r="AD44" s="79"/>
    </row>
    <row r="45" spans="2:27" ht="21" customHeight="1">
      <c r="B45" s="43" t="s">
        <v>33</v>
      </c>
      <c r="C45" s="44"/>
      <c r="D45" s="44"/>
      <c r="E45" s="44"/>
      <c r="F45" s="44"/>
      <c r="G45" s="137">
        <f aca="true" t="shared" si="15" ref="G45:L45">SUM(G14:G44)</f>
        <v>0</v>
      </c>
      <c r="H45" s="138">
        <f t="shared" si="15"/>
        <v>0</v>
      </c>
      <c r="I45" s="137">
        <f t="shared" si="15"/>
        <v>0</v>
      </c>
      <c r="J45" s="138">
        <f t="shared" si="15"/>
        <v>0</v>
      </c>
      <c r="K45" s="137">
        <f t="shared" si="15"/>
        <v>0</v>
      </c>
      <c r="L45" s="122">
        <f t="shared" si="15"/>
        <v>0</v>
      </c>
      <c r="M45" s="108"/>
      <c r="N45" s="108"/>
      <c r="O45" s="108"/>
      <c r="P45" s="108"/>
      <c r="Q45" s="108"/>
      <c r="R45" s="108"/>
      <c r="S45" s="108"/>
      <c r="T45" s="108"/>
      <c r="U45" s="108"/>
      <c r="V45" s="11"/>
      <c r="W45" s="41" t="s">
        <v>32</v>
      </c>
      <c r="X45" s="42">
        <f>SUM(X14:X44)</f>
        <v>0</v>
      </c>
      <c r="Y45" s="208"/>
      <c r="Z45" s="208"/>
      <c r="AA45" s="208"/>
    </row>
    <row r="46" spans="2:27" ht="12" customHeight="1">
      <c r="B46" s="12"/>
      <c r="C46" s="13"/>
      <c r="D46" s="13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9"/>
      <c r="W46" s="15"/>
      <c r="X46" s="10"/>
      <c r="Y46" s="8"/>
      <c r="Z46" s="8"/>
      <c r="AA46" s="8"/>
    </row>
    <row r="47" spans="2:27" ht="12.7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</row>
    <row r="48" spans="2:27" ht="12.7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</row>
    <row r="49" spans="2:27" ht="12.7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</row>
    <row r="50" spans="2:27" ht="12.7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</row>
    <row r="51" spans="2:27" ht="12.7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</row>
    <row r="52" spans="2:27" ht="12.7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</row>
    <row r="53" spans="2:27" ht="12.7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</row>
    <row r="54" spans="2:27" ht="12.7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</row>
    <row r="55" spans="2:27" ht="12.7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</row>
  </sheetData>
  <sheetProtection password="C4B6" sheet="1" objects="1" scenarios="1"/>
  <mergeCells count="31">
    <mergeCell ref="B1:X1"/>
    <mergeCell ref="B2:X2"/>
    <mergeCell ref="B3:X3"/>
    <mergeCell ref="Y3:AA45"/>
    <mergeCell ref="B4:X4"/>
    <mergeCell ref="B5:C5"/>
    <mergeCell ref="D5:K5"/>
    <mergeCell ref="L5:X10"/>
    <mergeCell ref="B6:C6"/>
    <mergeCell ref="D6:K6"/>
    <mergeCell ref="B7:C7"/>
    <mergeCell ref="D7:K7"/>
    <mergeCell ref="B8:C8"/>
    <mergeCell ref="D8:K8"/>
    <mergeCell ref="B9:K9"/>
    <mergeCell ref="B10:C10"/>
    <mergeCell ref="D10:G10"/>
    <mergeCell ref="H10:I10"/>
    <mergeCell ref="J10:K10"/>
    <mergeCell ref="B11:X11"/>
    <mergeCell ref="B12:B13"/>
    <mergeCell ref="C12:D12"/>
    <mergeCell ref="E12:F12"/>
    <mergeCell ref="W12:X13"/>
    <mergeCell ref="AB12:AB13"/>
    <mergeCell ref="AC12:AC13"/>
    <mergeCell ref="AD12:AD13"/>
    <mergeCell ref="W14:X14"/>
    <mergeCell ref="AB27:AD28"/>
    <mergeCell ref="AB29:AD30"/>
    <mergeCell ref="B47:AA55"/>
  </mergeCells>
  <conditionalFormatting sqref="B14:B44">
    <cfRule type="expression" priority="3" dxfId="12" stopIfTrue="1">
      <formula>OR(WEEKDAY(B14)=7,WEEKDAY(B14)=1)</formula>
    </cfRule>
  </conditionalFormatting>
  <conditionalFormatting sqref="C14:C44">
    <cfRule type="expression" priority="4" dxfId="0" stopIfTrue="1">
      <formula>OR(WEEKDAY(B14)=7,WEEKDAY(B14)=1)</formula>
    </cfRule>
  </conditionalFormatting>
  <conditionalFormatting sqref="D14:D44">
    <cfRule type="expression" priority="5" dxfId="0" stopIfTrue="1">
      <formula>OR(WEEKDAY(B14)=7,WEEKDAY(B14)=1)</formula>
    </cfRule>
  </conditionalFormatting>
  <conditionalFormatting sqref="G14:G44">
    <cfRule type="expression" priority="6" dxfId="0" stopIfTrue="1">
      <formula>OR(WEEKDAY(B14)=7,WEEKDAY(B14)=1)</formula>
    </cfRule>
  </conditionalFormatting>
  <conditionalFormatting sqref="H14:H44">
    <cfRule type="expression" priority="7" dxfId="0" stopIfTrue="1">
      <formula>OR(WEEKDAY(B14)=7,WEEKDAY(B14)=1)</formula>
    </cfRule>
  </conditionalFormatting>
  <conditionalFormatting sqref="I14:I44">
    <cfRule type="expression" priority="8" dxfId="0" stopIfTrue="1">
      <formula>OR(WEEKDAY(B14)=7,WEEKDAY(B14)=1)</formula>
    </cfRule>
  </conditionalFormatting>
  <conditionalFormatting sqref="J14:J44">
    <cfRule type="expression" priority="9" dxfId="0" stopIfTrue="1">
      <formula>OR(WEEKDAY(B14)=7,WEEKDAY(B14)=1)</formula>
    </cfRule>
  </conditionalFormatting>
  <conditionalFormatting sqref="K14:K44">
    <cfRule type="expression" priority="10" dxfId="0" stopIfTrue="1">
      <formula>OR(WEEKDAY(B14)=7,WEEKDAY(B14)=1)</formula>
    </cfRule>
  </conditionalFormatting>
  <conditionalFormatting sqref="L14:M44">
    <cfRule type="expression" priority="11" dxfId="0" stopIfTrue="1">
      <formula>OR(WEEKDAY(B14)=7,WEEKDAY(B14)=1)</formula>
    </cfRule>
  </conditionalFormatting>
  <conditionalFormatting sqref="E14:E44">
    <cfRule type="expression" priority="2" dxfId="2" stopIfTrue="1">
      <formula>OR(WEEKDAY(B14)=7,WEEKDAY(B14)=1)</formula>
    </cfRule>
  </conditionalFormatting>
  <conditionalFormatting sqref="F14:F44">
    <cfRule type="expression" priority="1" dxfId="2" stopIfTrue="1">
      <formula>OR(WEEKDAY(B14)=7,WEEKDAY(B14)=1)</formula>
    </cfRule>
  </conditionalFormatting>
  <conditionalFormatting sqref="U14:U44">
    <cfRule type="expression" priority="110" dxfId="0" stopIfTrue="1">
      <formula>OR(WEEKDAY(C14)=7,WEEKDAY(C14)=1)</formula>
    </cfRule>
  </conditionalFormatting>
  <conditionalFormatting sqref="T14:T44">
    <cfRule type="expression" priority="112" dxfId="0" stopIfTrue="1">
      <formula>OR(WEEKDAY(C14)=7,WEEKDAY(C14)=1)</formula>
    </cfRule>
  </conditionalFormatting>
  <conditionalFormatting sqref="S14:S44">
    <cfRule type="expression" priority="114" dxfId="0" stopIfTrue="1">
      <formula>OR(WEEKDAY(C14)=7,WEEKDAY(C14)=1)</formula>
    </cfRule>
  </conditionalFormatting>
  <conditionalFormatting sqref="R14:R44">
    <cfRule type="expression" priority="116" dxfId="0" stopIfTrue="1">
      <formula>OR(WEEKDAY(C14)=7,WEEKDAY(C14)=1)</formula>
    </cfRule>
  </conditionalFormatting>
  <conditionalFormatting sqref="Q14:Q44">
    <cfRule type="expression" priority="118" dxfId="0" stopIfTrue="1">
      <formula>OR(WEEKDAY(C14)=7,WEEKDAY(C14)=1)</formula>
    </cfRule>
  </conditionalFormatting>
  <conditionalFormatting sqref="P14:P44">
    <cfRule type="expression" priority="120" dxfId="0" stopIfTrue="1">
      <formula>OR(WEEKDAY(C14)=7,WEEKDAY(C14)=1)</formula>
    </cfRule>
  </conditionalFormatting>
  <conditionalFormatting sqref="O14:O44">
    <cfRule type="expression" priority="122" dxfId="0" stopIfTrue="1">
      <formula>OR(WEEKDAY(C14)=7,WEEKDAY(C14)=1)</formula>
    </cfRule>
  </conditionalFormatting>
  <conditionalFormatting sqref="N14:N44 N14:U14 O15:U44">
    <cfRule type="expression" priority="124" dxfId="0" stopIfTrue="1">
      <formula>OR(WEEKDAY(C14)=7,WEEKDAY(C14)=1)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5"/>
  <sheetViews>
    <sheetView showGridLines="0" showRowColHeaders="0" zoomScale="85" zoomScaleNormal="85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2" width="16.7109375" style="2" customWidth="1"/>
    <col min="13" max="13" width="2.7109375" style="2" hidden="1" customWidth="1"/>
    <col min="14" max="14" width="8.7109375" style="2" hidden="1" customWidth="1"/>
    <col min="15" max="15" width="8.8515625" style="2" hidden="1" customWidth="1"/>
    <col min="16" max="16" width="8.00390625" style="2" hidden="1" customWidth="1"/>
    <col min="17" max="17" width="9.7109375" style="2" hidden="1" customWidth="1"/>
    <col min="18" max="18" width="8.28125" style="2" hidden="1" customWidth="1"/>
    <col min="19" max="19" width="8.00390625" style="2" hidden="1" customWidth="1"/>
    <col min="20" max="21" width="6.140625" style="2" hidden="1" customWidth="1"/>
    <col min="22" max="22" width="1.7109375" style="2" customWidth="1"/>
    <col min="23" max="23" width="27.57421875" style="3" customWidth="1"/>
    <col min="24" max="24" width="19.57421875" style="4" customWidth="1"/>
    <col min="25" max="25" width="2.28125" style="2" customWidth="1"/>
    <col min="26" max="26" width="4.00390625" style="2" customWidth="1"/>
    <col min="27" max="27" width="1.28515625" style="2" customWidth="1"/>
    <col min="28" max="28" width="36.421875" style="2" customWidth="1"/>
    <col min="29" max="30" width="11.57421875" style="2" customWidth="1"/>
    <col min="31" max="16384" width="11.57421875" style="2" customWidth="1"/>
  </cols>
  <sheetData>
    <row r="1" spans="2:24" ht="15" customHeight="1">
      <c r="B1" s="191" t="str">
        <f>IF([0]!actualdate=""," ",[0]!actualdate)</f>
        <v>Letzte Aktualisierung: 22.05.2012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2:30" ht="42" customHeight="1">
      <c r="B2" s="193" t="s">
        <v>18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5"/>
      <c r="Y2" s="7"/>
      <c r="Z2" s="7"/>
      <c r="AA2" s="7"/>
      <c r="AB2" s="7"/>
      <c r="AC2" s="7"/>
      <c r="AD2" s="7"/>
    </row>
    <row r="3" spans="2:30" ht="16.5" customHeight="1"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5"/>
      <c r="Y3" s="208"/>
      <c r="Z3" s="208"/>
      <c r="AA3" s="208"/>
      <c r="AB3" s="5"/>
      <c r="AC3" s="5"/>
      <c r="AD3" s="7"/>
    </row>
    <row r="4" spans="2:30" ht="15" customHeight="1">
      <c r="B4" s="223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08"/>
      <c r="Z4" s="208"/>
      <c r="AA4" s="208"/>
      <c r="AB4" s="5"/>
      <c r="AC4" s="5"/>
      <c r="AD4" s="48"/>
    </row>
    <row r="5" spans="2:27" ht="21" customHeight="1">
      <c r="B5" s="168" t="s">
        <v>19</v>
      </c>
      <c r="C5" s="240"/>
      <c r="D5" s="196"/>
      <c r="E5" s="197"/>
      <c r="F5" s="197"/>
      <c r="G5" s="197"/>
      <c r="H5" s="197"/>
      <c r="I5" s="197"/>
      <c r="J5" s="197"/>
      <c r="K5" s="198"/>
      <c r="L5" s="144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6"/>
      <c r="Y5" s="208"/>
      <c r="Z5" s="208"/>
      <c r="AA5" s="208"/>
    </row>
    <row r="6" spans="2:27" ht="21" customHeight="1">
      <c r="B6" s="241" t="s">
        <v>21</v>
      </c>
      <c r="C6" s="242"/>
      <c r="D6" s="232"/>
      <c r="E6" s="233"/>
      <c r="F6" s="233"/>
      <c r="G6" s="233"/>
      <c r="H6" s="233"/>
      <c r="I6" s="233"/>
      <c r="J6" s="233"/>
      <c r="K6" s="234"/>
      <c r="L6" s="147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9"/>
      <c r="Y6" s="208"/>
      <c r="Z6" s="208"/>
      <c r="AA6" s="208"/>
    </row>
    <row r="7" spans="2:27" ht="21" customHeight="1">
      <c r="B7" s="216" t="s">
        <v>20</v>
      </c>
      <c r="C7" s="217"/>
      <c r="D7" s="201"/>
      <c r="E7" s="202"/>
      <c r="F7" s="202"/>
      <c r="G7" s="202"/>
      <c r="H7" s="202"/>
      <c r="I7" s="202"/>
      <c r="J7" s="202"/>
      <c r="K7" s="229"/>
      <c r="L7" s="147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9"/>
      <c r="Y7" s="208"/>
      <c r="Z7" s="208"/>
      <c r="AA7" s="208"/>
    </row>
    <row r="8" spans="2:27" ht="21" customHeight="1">
      <c r="B8" s="230" t="s">
        <v>22</v>
      </c>
      <c r="C8" s="231"/>
      <c r="D8" s="232"/>
      <c r="E8" s="233"/>
      <c r="F8" s="233"/>
      <c r="G8" s="233"/>
      <c r="H8" s="233"/>
      <c r="I8" s="233"/>
      <c r="J8" s="233"/>
      <c r="K8" s="234"/>
      <c r="L8" s="147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  <c r="Y8" s="208"/>
      <c r="Z8" s="208"/>
      <c r="AA8" s="208"/>
    </row>
    <row r="9" spans="2:27" ht="7.5" customHeight="1">
      <c r="B9" s="235"/>
      <c r="C9" s="236"/>
      <c r="D9" s="236"/>
      <c r="E9" s="236"/>
      <c r="F9" s="236"/>
      <c r="G9" s="236"/>
      <c r="H9" s="236"/>
      <c r="I9" s="236"/>
      <c r="J9" s="236"/>
      <c r="K9" s="237"/>
      <c r="L9" s="147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9"/>
      <c r="Y9" s="208"/>
      <c r="Z9" s="208"/>
      <c r="AA9" s="208"/>
    </row>
    <row r="10" spans="2:27" ht="21" customHeight="1">
      <c r="B10" s="209" t="s">
        <v>4</v>
      </c>
      <c r="C10" s="210"/>
      <c r="D10" s="211">
        <v>41122</v>
      </c>
      <c r="E10" s="212"/>
      <c r="F10" s="212"/>
      <c r="G10" s="213"/>
      <c r="H10" s="214" t="s">
        <v>5</v>
      </c>
      <c r="I10" s="238"/>
      <c r="J10" s="221">
        <v>10</v>
      </c>
      <c r="K10" s="239"/>
      <c r="L10" s="150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2"/>
      <c r="Y10" s="208"/>
      <c r="Z10" s="208"/>
      <c r="AA10" s="208"/>
    </row>
    <row r="11" spans="2:27" s="6" customFormat="1" ht="12.75" customHeight="1"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08"/>
      <c r="Z11" s="208"/>
      <c r="AA11" s="208"/>
    </row>
    <row r="12" spans="2:30" ht="21" customHeight="1">
      <c r="B12" s="189" t="s">
        <v>23</v>
      </c>
      <c r="C12" s="153" t="s">
        <v>36</v>
      </c>
      <c r="D12" s="153"/>
      <c r="E12" s="153" t="s">
        <v>37</v>
      </c>
      <c r="F12" s="153"/>
      <c r="G12" s="36" t="s">
        <v>26</v>
      </c>
      <c r="H12" s="36" t="s">
        <v>28</v>
      </c>
      <c r="I12" s="36" t="s">
        <v>28</v>
      </c>
      <c r="J12" s="36" t="s">
        <v>29</v>
      </c>
      <c r="K12" s="36" t="s">
        <v>30</v>
      </c>
      <c r="L12" s="37" t="s">
        <v>30</v>
      </c>
      <c r="M12" s="104"/>
      <c r="N12" s="109" t="s">
        <v>52</v>
      </c>
      <c r="O12" s="109" t="s">
        <v>53</v>
      </c>
      <c r="P12" s="110" t="s">
        <v>54</v>
      </c>
      <c r="Q12" s="111">
        <v>41267</v>
      </c>
      <c r="R12" s="111">
        <v>41274</v>
      </c>
      <c r="S12" s="110" t="s">
        <v>55</v>
      </c>
      <c r="T12" s="110" t="s">
        <v>56</v>
      </c>
      <c r="U12" s="110" t="s">
        <v>57</v>
      </c>
      <c r="V12" s="9"/>
      <c r="W12" s="159" t="s">
        <v>31</v>
      </c>
      <c r="X12" s="160"/>
      <c r="Y12" s="208"/>
      <c r="Z12" s="208"/>
      <c r="AA12" s="208"/>
      <c r="AB12" s="187" t="s">
        <v>44</v>
      </c>
      <c r="AC12" s="142">
        <f>YEAR(Beginndatum_1)</f>
        <v>2012</v>
      </c>
      <c r="AD12" s="157" t="s">
        <v>38</v>
      </c>
    </row>
    <row r="13" spans="2:30" ht="21" customHeight="1">
      <c r="B13" s="226"/>
      <c r="C13" s="47" t="s">
        <v>24</v>
      </c>
      <c r="D13" s="47" t="s">
        <v>25</v>
      </c>
      <c r="E13" s="47" t="s">
        <v>24</v>
      </c>
      <c r="F13" s="47" t="s">
        <v>25</v>
      </c>
      <c r="G13" s="38" t="s">
        <v>27</v>
      </c>
      <c r="H13" s="39">
        <v>0.25</v>
      </c>
      <c r="I13" s="39">
        <v>0.4</v>
      </c>
      <c r="J13" s="39">
        <v>0.5</v>
      </c>
      <c r="K13" s="39">
        <v>1.25</v>
      </c>
      <c r="L13" s="40">
        <v>1.5</v>
      </c>
      <c r="M13" s="105"/>
      <c r="N13" s="105"/>
      <c r="O13" s="105"/>
      <c r="P13" s="105"/>
      <c r="Q13" s="105"/>
      <c r="R13" s="105"/>
      <c r="S13" s="105"/>
      <c r="T13" s="105"/>
      <c r="U13" s="105"/>
      <c r="V13" s="9"/>
      <c r="W13" s="227"/>
      <c r="X13" s="228"/>
      <c r="Y13" s="208"/>
      <c r="Z13" s="208"/>
      <c r="AA13" s="208"/>
      <c r="AB13" s="188"/>
      <c r="AC13" s="143"/>
      <c r="AD13" s="158"/>
    </row>
    <row r="14" spans="2:30" ht="21" customHeight="1">
      <c r="B14" s="95">
        <f>Beginndatum_1</f>
        <v>41122</v>
      </c>
      <c r="C14" s="20"/>
      <c r="D14" s="20"/>
      <c r="E14" s="20"/>
      <c r="F14" s="46"/>
      <c r="G14" s="113">
        <f>IF(B14&lt;&gt;"",D14+IF(D14&lt;C14,1,0)-C14+F14+IF(F14&lt;E14,1,0)-E14,"")</f>
        <v>0</v>
      </c>
      <c r="H14" s="114">
        <f>IF(B14&lt;&gt;"",MAX(IF(AND(D14&lt;&gt;"",C14&lt;&gt;""),IF(D14&gt;IF(C14=1,0,C14),((MIN(D14,6/24)-MIN(IF(C14=1,0,C14),6/24))+(MAX(D14,20/24)-MAX(IF(C14=1,0,C14),20/24))),(1-MAX(C14,20/24)+MIN(D14,6/24))),0)+IF(AND(F14&lt;&gt;"",E14&lt;&gt;""),IF(F14&gt;IF(E14=1,0,E14),((MIN(F14,6/24)-MIN(IF(E14=1,0,E14),6/24))+(MAX(F14,20/24)-MAX(IF(E14=1,0,E14),20/24))),(1-MAX(E14,20/24)+MIN(F14,6/24))),0)-I14,0),"")</f>
        <v>0</v>
      </c>
      <c r="I14" s="115">
        <f>IF(B14&lt;&gt;"",IF(IF(C14=1,0,C14)&gt;D14,MIN(D14,4/24),0)+IF(IF(E14=1,0,E14)&gt;F14,MIN(F14,4/24),0),"")</f>
        <v>0</v>
      </c>
      <c r="J14" s="114">
        <f>IF(B14&lt;&gt;"",IF(AND(N14=1,O14=0,P14=0),G14-IF(OR(Q14=1,R14=1),(IF(IF(C14=1,0,C14)&gt;D14,1-MAX(C14,14/24)+D14,MAX(D14,14/24)-MAX(C14,14/24))+IF(IF(E14=1,0,E14)&gt;F14,1-MAX(E14,14/24)+F14,MAX(F14,14/24)-MAX(E14,14/24))),(IF(OR(T14=1,U14=1),IF(IF(C14=1,0,C14)&gt;D14,D14,0)+IF(IF(E14=1,0,E14)&gt;F14,F14,0),IF(IF(C14=1,0,C14)&gt;D14,MAX(D14,4/24)-4/24,0)+IF(IF(E14=1,0,E14)&gt;F14,MAX(F14,4/24)-4/24,0)))),0)+IF(AND(S14=1,T14=0,U14=0),IF(OR(N14=1,O14=1,P14=1,Q14=1,R14=1),(IF(C14&gt;D14,(MAX(D14,4/24)-(4/24)),0)+IF(E14&gt;F14,(MAX(F14,4/24)-(4/24)),0)),(IF(C14&gt;D14,D14,0)+IF(E14&gt;F14,F14,0))),0),"")</f>
        <v>0</v>
      </c>
      <c r="K14" s="116">
        <f>IF(B14&lt;&gt;"",IF(AND(OR(O14=1,R14=1),P14=0),G14-(IF(U14=1,IF(IF(C14=1,0,C14)&gt;D14,D14,0)+IF(IF(E14=1,0,E14)&gt;F14,F14,0),IF(IF(C14=1,0,C14)&gt;D14,MAX(D14,4/24)-4/24,0)+IF(IF(E14=1,0,E14)&gt;F14,MAX(F14,4/24)-4/24,0)))-IF(R14=1,(IF(IF(C14=1,0,C14)&gt;D14,14/24-MIN(IF(C14=1,0,C14),14/24),MIN(IF(D14=0,1,D14),14/24)-MIN(IF(C14=1,0,C14),14/24))+IF(IF(E14=1,0,E14)&gt;F14,14/24-MIN(IF(E14=1,0,E14),14/24),MIN(IF(F14=0,1,F14),14/24)-MIN(IF(E14=1,0,E14),14/24))),0),0)+IF(AND(T14=1,U14=0),IF(OR(O14=1,P14=1,Q14=1,R14=1),(IF(C14&gt;D14,(MAX(D14,4/24)-(4/24)),0)+IF(E14&gt;F14,(MAX(F14,4/24)-(4/24)),0)),(IF(C14&gt;D14,D14,0)+IF(E14&gt;F14,F14,0))),0),"")</f>
        <v>0</v>
      </c>
      <c r="L14" s="117">
        <f>IF(B14&lt;&gt;"",IF(OR(P14=1,Q14=1),G14-(IF(IF(C14=1,0,C14)&gt;D14,MAX(D14,4/24)-4/24,0)+IF(IF(E14=1,0,E14)&gt;F14,MAX(F14,4/24)-4/24,0))-IF(Q14=1,(IF(IF(C14=1,0,C14)&gt;D14,14/24-MIN(IF(C14=1,0,C14),14/24),MIN(IF(D14=0,1,D14),14/24)-MIN(IF(C14=1,0,C14),14/24))+IF(IF(E14=1,0,E14)&gt;F14,14/24-MIN(IF(E14=1,0,E14),14/24),MIN(IF(F14=0,1,F14),14/24)-MIN(IF(E14=1,0,E14),14/24))),0),0)+IF(U14=1,IF(OR(P14=1,Q14=1),(IF(C14&gt;D14,(MAX(D14,4/24)-(4/24)),0)+IF(E14&gt;F14,(MAX(F14,4/24)-(4/24)),0)),(IF(C14&gt;D14,D14,0)+IF(E14&gt;F14,F14,0))),0),"")</f>
        <v>0</v>
      </c>
      <c r="M14" s="106"/>
      <c r="N14" s="112">
        <f>IF(ISNUMBER(B14),IF(WEEKDAY(B14,1)=1,1,0),0)</f>
        <v>0</v>
      </c>
      <c r="O14" s="112">
        <f aca="true" t="shared" si="0" ref="O14:O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P14" s="112">
        <f aca="true" t="shared" si="1" ref="P14:P44">IF(ISNUMBER(B14),IF(OR(B14=Weihnachtstag_1_1,B14=Weihnachtstag_2_1,B14=Tag_der_Arbeit_1),1,0),0)</f>
        <v>0</v>
      </c>
      <c r="Q14" s="112">
        <f aca="true" t="shared" si="2" ref="Q14:Q44">IF(ISNUMBER(B14),IF(B14=Heiligabend_1,1,0),0)</f>
        <v>0</v>
      </c>
      <c r="R14" s="112">
        <f aca="true" t="shared" si="3" ref="R14:R44">IF(ISNUMBER(B14),IF(B14=Sylvester_1,1,0),0)</f>
        <v>0</v>
      </c>
      <c r="S14" s="112">
        <f>IF(ISNUMBER(B14),IF(WEEKDAY(B14+1,1)=1,1,0),0)</f>
        <v>0</v>
      </c>
      <c r="T14" s="112">
        <f aca="true" t="shared" si="4" ref="T14:T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U14" s="112">
        <f aca="true" t="shared" si="5" ref="U14:U44">IF(ISNUMBER(B14),IF(OR(B14+1=Weihnachtstag_1_1,B14+1=Weihnachtstag_2_1,B14+1=Tag_der_Arbeit_1),1,0),0)</f>
        <v>0</v>
      </c>
      <c r="V14" s="22"/>
      <c r="W14" s="182"/>
      <c r="X14" s="183"/>
      <c r="Y14" s="208"/>
      <c r="Z14" s="208"/>
      <c r="AA14" s="208"/>
      <c r="AB14" s="51" t="s">
        <v>0</v>
      </c>
      <c r="AC14" s="52">
        <f>DATE(AC12,1,1)</f>
        <v>40909</v>
      </c>
      <c r="AD14" s="53">
        <v>125</v>
      </c>
    </row>
    <row r="15" spans="2:30" ht="21" customHeight="1">
      <c r="B15" s="17">
        <f>IF(B14&lt;&gt;"",IF(MONTH(Beginndatum_1)=MONTH(B14+1),B14+1,""),"")</f>
        <v>41123</v>
      </c>
      <c r="C15" s="21"/>
      <c r="D15" s="21"/>
      <c r="E15" s="21"/>
      <c r="F15" s="21"/>
      <c r="G15" s="119">
        <f aca="true" t="shared" si="6" ref="G15:G44">IF(B15&lt;&gt;"",D15+IF(D15&lt;C15,1,0)-C15+F15+IF(F15&lt;E15,1,0)-E15,"")</f>
        <v>0</v>
      </c>
      <c r="H15" s="90">
        <f aca="true" t="shared" si="7" ref="H15:H44">IF(B15&lt;&gt;"",MAX(IF(AND(D15&lt;&gt;"",C15&lt;&gt;""),IF(D15&gt;IF(C15=1,0,C15),((MIN(D15,6/24)-MIN(IF(C15=1,0,C15),6/24))+(MAX(D15,20/24)-MAX(IF(C15=1,0,C15),20/24))),(1-MAX(C15,20/24)+MIN(D15,6/24))),0)+IF(AND(F15&lt;&gt;"",E15&lt;&gt;""),IF(F15&gt;IF(E15=1,0,E15),((MIN(F15,6/24)-MIN(IF(E15=1,0,E15),6/24))+(MAX(F15,20/24)-MAX(IF(E15=1,0,E15),20/24))),(1-MAX(E15,20/24)+MIN(F15,6/24))),0)-I15,0),"")</f>
        <v>0</v>
      </c>
      <c r="I15" s="119">
        <f aca="true" t="shared" si="8" ref="I15:I44">IF(B15&lt;&gt;"",IF(IF(C15=1,0,C15)&gt;D15,MIN(D15,4/24),0)+IF(IF(E15=1,0,E15)&gt;F15,MIN(F15,4/24),0),"")</f>
        <v>0</v>
      </c>
      <c r="J15" s="90">
        <f aca="true" t="shared" si="9" ref="J15:J44">IF(B15&lt;&gt;"",IF(AND(N15=1,O15=0,P15=0),G15-IF(OR(Q15=1,R15=1),(IF(IF(C15=1,0,C15)&gt;D15,1-MAX(C15,14/24)+D15,MAX(D15,14/24)-MAX(C15,14/24))+IF(IF(E15=1,0,E15)&gt;F15,1-MAX(E15,14/24)+F15,MAX(F15,14/24)-MAX(E15,14/24))),(IF(OR(T15=1,U15=1),IF(IF(C15=1,0,C15)&gt;D15,D15,0)+IF(IF(E15=1,0,E15)&gt;F15,F15,0),IF(IF(C15=1,0,C15)&gt;D15,MAX(D15,4/24)-4/24,0)+IF(IF(E15=1,0,E15)&gt;F15,MAX(F15,4/24)-4/24,0)))),0)+IF(AND(S15=1,T15=0,U15=0),IF(OR(N15=1,O15=1,P15=1,Q15=1,R15=1),(IF(C15&gt;D15,(MAX(D15,4/24)-(4/24)),0)+IF(E15&gt;F15,(MAX(F15,4/24)-(4/24)),0)),(IF(C15&gt;D15,D15,0)+IF(E15&gt;F15,F15,0))),0),"")</f>
        <v>0</v>
      </c>
      <c r="K15" s="121">
        <f aca="true" t="shared" si="10" ref="K15:K44">IF(B15&lt;&gt;"",IF(AND(OR(O15=1,R15=1),P15=0),G15-(IF(U15=1,IF(IF(C15=1,0,C15)&gt;D15,D15,0)+IF(IF(E15=1,0,E15)&gt;F15,F15,0),IF(IF(C15=1,0,C15)&gt;D15,MAX(D15,4/24)-4/24,0)+IF(IF(E15=1,0,E15)&gt;F15,MAX(F15,4/24)-4/24,0)))-IF(R15=1,(IF(IF(C15=1,0,C15)&gt;D15,14/24-MIN(IF(C15=1,0,C15),14/24),MIN(IF(D15=0,1,D15),14/24)-MIN(IF(C15=1,0,C15),14/24))+IF(IF(E15=1,0,E15)&gt;F15,14/24-MIN(IF(E15=1,0,E15),14/24),MIN(IF(F15=0,1,F15),14/24)-MIN(IF(E15=1,0,E15),14/24))),0),0)+IF(AND(T15=1,U15=0),IF(OR(O15=1,P15=1,Q15=1,R15=1),(IF(C15&gt;D15,(MAX(D15,4/24)-(4/24)),0)+IF(E15&gt;F15,(MAX(F15,4/24)-(4/24)),0)),(IF(C15&gt;D15,D15,0)+IF(E15&gt;F15,F15,0))),0),"")</f>
        <v>0</v>
      </c>
      <c r="L15" s="91">
        <f aca="true" t="shared" si="11" ref="L15:L44">IF(B15&lt;&gt;"",IF(OR(P15=1,Q15=1),G15-(IF(IF(C15=1,0,C15)&gt;D15,MAX(D15,4/24)-4/24,0)+IF(IF(E15=1,0,E15)&gt;F15,MAX(F15,4/24)-4/24,0))-IF(Q15=1,(IF(IF(C15=1,0,C15)&gt;D15,14/24-MIN(IF(C15=1,0,C15),14/24),MIN(IF(D15=0,1,D15),14/24)-MIN(IF(C15=1,0,C15),14/24))+IF(IF(E15=1,0,E15)&gt;F15,14/24-MIN(IF(E15=1,0,E15),14/24),MIN(IF(F15=0,1,F15),14/24)-MIN(IF(E15=1,0,E15),14/24))),0),0)+IF(U15=1,IF(OR(P15=1,Q15=1),(IF(C15&gt;D15,(MAX(D15,4/24)-(4/24)),0)+IF(E15&gt;F15,(MAX(F15,4/24)-(4/24)),0)),(IF(C15&gt;D15,D15,0)+IF(E15&gt;F15,F15,0))),0),"")</f>
        <v>0</v>
      </c>
      <c r="M15" s="107"/>
      <c r="N15" s="112">
        <f aca="true" t="shared" si="12" ref="N15:N44">IF(ISNUMBER(B15),IF(WEEKDAY(B15,1)=1,1,0),0)</f>
        <v>0</v>
      </c>
      <c r="O15" s="112">
        <f t="shared" si="0"/>
        <v>0</v>
      </c>
      <c r="P15" s="112">
        <f t="shared" si="1"/>
        <v>0</v>
      </c>
      <c r="Q15" s="112">
        <f t="shared" si="2"/>
        <v>0</v>
      </c>
      <c r="R15" s="112">
        <f t="shared" si="3"/>
        <v>0</v>
      </c>
      <c r="S15" s="112">
        <f aca="true" t="shared" si="13" ref="S15:S44">IF(ISNUMBER(B15),IF(WEEKDAY(B15+1,1)=1,1,0),0)</f>
        <v>0</v>
      </c>
      <c r="T15" s="112">
        <f t="shared" si="4"/>
        <v>0</v>
      </c>
      <c r="U15" s="112">
        <f t="shared" si="5"/>
        <v>0</v>
      </c>
      <c r="V15" s="9"/>
      <c r="W15" s="23" t="s">
        <v>17</v>
      </c>
      <c r="X15" s="24">
        <f>(Stunden_1*24)*Stundenlohn_1</f>
        <v>0</v>
      </c>
      <c r="Y15" s="208"/>
      <c r="Z15" s="208"/>
      <c r="AA15" s="208"/>
      <c r="AB15" s="54" t="s">
        <v>1</v>
      </c>
      <c r="AC15" s="55">
        <f>Ostersonntag_1-2</f>
        <v>41005</v>
      </c>
      <c r="AD15" s="56">
        <v>125</v>
      </c>
    </row>
    <row r="16" spans="2:30" ht="21" customHeight="1">
      <c r="B16" s="18">
        <f aca="true" t="shared" si="14" ref="B16:B44">IF(B15&lt;&gt;"",IF(MONTH(Beginndatum_1)=MONTH(B15+1),B15+1,""),"")</f>
        <v>41124</v>
      </c>
      <c r="C16" s="21"/>
      <c r="D16" s="21"/>
      <c r="E16" s="21"/>
      <c r="F16" s="21"/>
      <c r="G16" s="119">
        <f t="shared" si="6"/>
        <v>0</v>
      </c>
      <c r="H16" s="90">
        <f t="shared" si="7"/>
        <v>0</v>
      </c>
      <c r="I16" s="119">
        <f t="shared" si="8"/>
        <v>0</v>
      </c>
      <c r="J16" s="90">
        <f t="shared" si="9"/>
        <v>0</v>
      </c>
      <c r="K16" s="121">
        <f t="shared" si="10"/>
        <v>0</v>
      </c>
      <c r="L16" s="91">
        <f t="shared" si="11"/>
        <v>0</v>
      </c>
      <c r="M16" s="107"/>
      <c r="N16" s="112">
        <f t="shared" si="12"/>
        <v>0</v>
      </c>
      <c r="O16" s="112">
        <f t="shared" si="0"/>
        <v>0</v>
      </c>
      <c r="P16" s="112">
        <f t="shared" si="1"/>
        <v>0</v>
      </c>
      <c r="Q16" s="112">
        <f t="shared" si="2"/>
        <v>0</v>
      </c>
      <c r="R16" s="112">
        <f t="shared" si="3"/>
        <v>0</v>
      </c>
      <c r="S16" s="112">
        <f t="shared" si="13"/>
        <v>0</v>
      </c>
      <c r="T16" s="112">
        <f t="shared" si="4"/>
        <v>0</v>
      </c>
      <c r="U16" s="112">
        <f t="shared" si="5"/>
        <v>0</v>
      </c>
      <c r="V16" s="9"/>
      <c r="W16" s="25" t="s">
        <v>11</v>
      </c>
      <c r="X16" s="26">
        <f>(Nachtstd_25_1*24)*(Stundenlohn_1*25%)</f>
        <v>0</v>
      </c>
      <c r="Y16" s="208"/>
      <c r="Z16" s="208"/>
      <c r="AA16" s="208"/>
      <c r="AB16" s="54" t="s">
        <v>3</v>
      </c>
      <c r="AC16" s="55">
        <f>Ostersonntag_1+1</f>
        <v>41008</v>
      </c>
      <c r="AD16" s="56">
        <v>125</v>
      </c>
    </row>
    <row r="17" spans="2:30" ht="21" customHeight="1">
      <c r="B17" s="18">
        <f t="shared" si="14"/>
        <v>41125</v>
      </c>
      <c r="C17" s="21"/>
      <c r="D17" s="21"/>
      <c r="E17" s="21"/>
      <c r="F17" s="21"/>
      <c r="G17" s="119">
        <f t="shared" si="6"/>
        <v>0</v>
      </c>
      <c r="H17" s="90">
        <f t="shared" si="7"/>
        <v>0</v>
      </c>
      <c r="I17" s="119">
        <f t="shared" si="8"/>
        <v>0</v>
      </c>
      <c r="J17" s="90">
        <f t="shared" si="9"/>
        <v>0</v>
      </c>
      <c r="K17" s="121">
        <f t="shared" si="10"/>
        <v>0</v>
      </c>
      <c r="L17" s="91">
        <f t="shared" si="11"/>
        <v>0</v>
      </c>
      <c r="M17" s="107"/>
      <c r="N17" s="112">
        <f t="shared" si="12"/>
        <v>0</v>
      </c>
      <c r="O17" s="112">
        <f t="shared" si="0"/>
        <v>0</v>
      </c>
      <c r="P17" s="112">
        <f t="shared" si="1"/>
        <v>0</v>
      </c>
      <c r="Q17" s="112">
        <f t="shared" si="2"/>
        <v>0</v>
      </c>
      <c r="R17" s="112">
        <f t="shared" si="3"/>
        <v>0</v>
      </c>
      <c r="S17" s="112">
        <f t="shared" si="13"/>
        <v>1</v>
      </c>
      <c r="T17" s="112">
        <f t="shared" si="4"/>
        <v>0</v>
      </c>
      <c r="U17" s="112">
        <f t="shared" si="5"/>
        <v>0</v>
      </c>
      <c r="V17" s="9"/>
      <c r="W17" s="25" t="s">
        <v>13</v>
      </c>
      <c r="X17" s="26">
        <f>(Nachtstd_40_1*24)*(Stundenlohn_1*40%)</f>
        <v>0</v>
      </c>
      <c r="Y17" s="208"/>
      <c r="Z17" s="208"/>
      <c r="AA17" s="208"/>
      <c r="AB17" s="54" t="s">
        <v>6</v>
      </c>
      <c r="AC17" s="55">
        <f>DATE(AC12,5,1)</f>
        <v>41030</v>
      </c>
      <c r="AD17" s="56">
        <v>150</v>
      </c>
    </row>
    <row r="18" spans="2:30" ht="21" customHeight="1">
      <c r="B18" s="18">
        <f t="shared" si="14"/>
        <v>41126</v>
      </c>
      <c r="C18" s="21"/>
      <c r="D18" s="21"/>
      <c r="E18" s="21"/>
      <c r="F18" s="21"/>
      <c r="G18" s="119">
        <f t="shared" si="6"/>
        <v>0</v>
      </c>
      <c r="H18" s="90">
        <f t="shared" si="7"/>
        <v>0</v>
      </c>
      <c r="I18" s="119">
        <f t="shared" si="8"/>
        <v>0</v>
      </c>
      <c r="J18" s="90">
        <f t="shared" si="9"/>
        <v>0</v>
      </c>
      <c r="K18" s="121">
        <f t="shared" si="10"/>
        <v>0</v>
      </c>
      <c r="L18" s="91">
        <f t="shared" si="11"/>
        <v>0</v>
      </c>
      <c r="M18" s="107"/>
      <c r="N18" s="112">
        <f t="shared" si="12"/>
        <v>1</v>
      </c>
      <c r="O18" s="112">
        <f t="shared" si="0"/>
        <v>0</v>
      </c>
      <c r="P18" s="112">
        <f t="shared" si="1"/>
        <v>0</v>
      </c>
      <c r="Q18" s="112">
        <f t="shared" si="2"/>
        <v>0</v>
      </c>
      <c r="R18" s="112">
        <f t="shared" si="3"/>
        <v>0</v>
      </c>
      <c r="S18" s="112">
        <f t="shared" si="13"/>
        <v>0</v>
      </c>
      <c r="T18" s="112">
        <f t="shared" si="4"/>
        <v>0</v>
      </c>
      <c r="U18" s="112">
        <f t="shared" si="5"/>
        <v>0</v>
      </c>
      <c r="V18" s="9"/>
      <c r="W18" s="25" t="s">
        <v>14</v>
      </c>
      <c r="X18" s="26">
        <f>(Sonntagsstd_1*24)*(Stundenlohn_1*50%)</f>
        <v>0</v>
      </c>
      <c r="Y18" s="208"/>
      <c r="Z18" s="208"/>
      <c r="AA18" s="208"/>
      <c r="AB18" s="54" t="s">
        <v>7</v>
      </c>
      <c r="AC18" s="55">
        <f>Ostersonntag_1+39</f>
        <v>41046</v>
      </c>
      <c r="AD18" s="56">
        <v>125</v>
      </c>
    </row>
    <row r="19" spans="2:30" ht="21" customHeight="1">
      <c r="B19" s="18">
        <f t="shared" si="14"/>
        <v>41127</v>
      </c>
      <c r="C19" s="21"/>
      <c r="D19" s="21"/>
      <c r="E19" s="21"/>
      <c r="F19" s="21"/>
      <c r="G19" s="119">
        <f t="shared" si="6"/>
        <v>0</v>
      </c>
      <c r="H19" s="90">
        <f t="shared" si="7"/>
        <v>0</v>
      </c>
      <c r="I19" s="119">
        <f t="shared" si="8"/>
        <v>0</v>
      </c>
      <c r="J19" s="90">
        <f t="shared" si="9"/>
        <v>0</v>
      </c>
      <c r="K19" s="121">
        <f t="shared" si="10"/>
        <v>0</v>
      </c>
      <c r="L19" s="91">
        <f t="shared" si="11"/>
        <v>0</v>
      </c>
      <c r="M19" s="107"/>
      <c r="N19" s="112">
        <f t="shared" si="12"/>
        <v>0</v>
      </c>
      <c r="O19" s="112">
        <f t="shared" si="0"/>
        <v>0</v>
      </c>
      <c r="P19" s="112">
        <f t="shared" si="1"/>
        <v>0</v>
      </c>
      <c r="Q19" s="112">
        <f t="shared" si="2"/>
        <v>0</v>
      </c>
      <c r="R19" s="112">
        <f t="shared" si="3"/>
        <v>0</v>
      </c>
      <c r="S19" s="112">
        <f t="shared" si="13"/>
        <v>0</v>
      </c>
      <c r="T19" s="112">
        <f t="shared" si="4"/>
        <v>0</v>
      </c>
      <c r="U19" s="112">
        <f t="shared" si="5"/>
        <v>0</v>
      </c>
      <c r="V19" s="9"/>
      <c r="W19" s="27" t="s">
        <v>15</v>
      </c>
      <c r="X19" s="26">
        <f>(Feiertagsstd_125_1*24)*(Stundenlohn_1*125%)</f>
        <v>0</v>
      </c>
      <c r="Y19" s="208"/>
      <c r="Z19" s="208"/>
      <c r="AA19" s="208"/>
      <c r="AB19" s="54" t="s">
        <v>8</v>
      </c>
      <c r="AC19" s="55">
        <f>Ostersonntag_1+50</f>
        <v>41057</v>
      </c>
      <c r="AD19" s="56">
        <v>125</v>
      </c>
    </row>
    <row r="20" spans="2:30" ht="21" customHeight="1">
      <c r="B20" s="18">
        <f t="shared" si="14"/>
        <v>41128</v>
      </c>
      <c r="C20" s="21"/>
      <c r="D20" s="21"/>
      <c r="E20" s="21"/>
      <c r="F20" s="21"/>
      <c r="G20" s="119">
        <f t="shared" si="6"/>
        <v>0</v>
      </c>
      <c r="H20" s="90">
        <f t="shared" si="7"/>
        <v>0</v>
      </c>
      <c r="I20" s="119">
        <f t="shared" si="8"/>
        <v>0</v>
      </c>
      <c r="J20" s="90">
        <f t="shared" si="9"/>
        <v>0</v>
      </c>
      <c r="K20" s="121">
        <f t="shared" si="10"/>
        <v>0</v>
      </c>
      <c r="L20" s="91">
        <f t="shared" si="11"/>
        <v>0</v>
      </c>
      <c r="M20" s="107"/>
      <c r="N20" s="112">
        <f t="shared" si="12"/>
        <v>0</v>
      </c>
      <c r="O20" s="112">
        <f t="shared" si="0"/>
        <v>0</v>
      </c>
      <c r="P20" s="112">
        <f t="shared" si="1"/>
        <v>0</v>
      </c>
      <c r="Q20" s="112">
        <f t="shared" si="2"/>
        <v>0</v>
      </c>
      <c r="R20" s="112">
        <f t="shared" si="3"/>
        <v>0</v>
      </c>
      <c r="S20" s="112">
        <f t="shared" si="13"/>
        <v>0</v>
      </c>
      <c r="T20" s="112">
        <f t="shared" si="4"/>
        <v>1</v>
      </c>
      <c r="U20" s="112">
        <f t="shared" si="5"/>
        <v>0</v>
      </c>
      <c r="V20" s="9"/>
      <c r="W20" s="28" t="s">
        <v>16</v>
      </c>
      <c r="X20" s="29">
        <f>(Feiertagsstd_150_1*24)*(Stundenlohn_1*150%)</f>
        <v>0</v>
      </c>
      <c r="Y20" s="208"/>
      <c r="Z20" s="208"/>
      <c r="AA20" s="208"/>
      <c r="AB20" s="54" t="s">
        <v>9</v>
      </c>
      <c r="AC20" s="55">
        <f>DATE(AC12,10,3)</f>
        <v>41185</v>
      </c>
      <c r="AD20" s="56">
        <v>125</v>
      </c>
    </row>
    <row r="21" spans="2:30" ht="21" customHeight="1">
      <c r="B21" s="18">
        <f t="shared" si="14"/>
        <v>41129</v>
      </c>
      <c r="C21" s="21"/>
      <c r="D21" s="21"/>
      <c r="E21" s="21"/>
      <c r="F21" s="21"/>
      <c r="G21" s="119">
        <f t="shared" si="6"/>
        <v>0</v>
      </c>
      <c r="H21" s="90">
        <f t="shared" si="7"/>
        <v>0</v>
      </c>
      <c r="I21" s="119">
        <f t="shared" si="8"/>
        <v>0</v>
      </c>
      <c r="J21" s="90">
        <f t="shared" si="9"/>
        <v>0</v>
      </c>
      <c r="K21" s="121">
        <f t="shared" si="10"/>
        <v>0</v>
      </c>
      <c r="L21" s="91">
        <f t="shared" si="11"/>
        <v>0</v>
      </c>
      <c r="M21" s="107"/>
      <c r="N21" s="112">
        <f t="shared" si="12"/>
        <v>0</v>
      </c>
      <c r="O21" s="112">
        <f t="shared" si="0"/>
        <v>1</v>
      </c>
      <c r="P21" s="112">
        <f t="shared" si="1"/>
        <v>0</v>
      </c>
      <c r="Q21" s="112">
        <f t="shared" si="2"/>
        <v>0</v>
      </c>
      <c r="R21" s="112">
        <f t="shared" si="3"/>
        <v>0</v>
      </c>
      <c r="S21" s="112">
        <f t="shared" si="13"/>
        <v>0</v>
      </c>
      <c r="T21" s="112">
        <f t="shared" si="4"/>
        <v>0</v>
      </c>
      <c r="U21" s="112">
        <f t="shared" si="5"/>
        <v>0</v>
      </c>
      <c r="V21" s="9"/>
      <c r="W21" s="30"/>
      <c r="X21" s="31"/>
      <c r="Y21" s="208"/>
      <c r="Z21" s="208"/>
      <c r="AA21" s="208"/>
      <c r="AB21" s="57" t="s">
        <v>34</v>
      </c>
      <c r="AC21" s="66">
        <f>DATE(AC12,12,24)</f>
        <v>41267</v>
      </c>
      <c r="AD21" s="56">
        <v>150</v>
      </c>
    </row>
    <row r="22" spans="2:30" ht="21" customHeight="1">
      <c r="B22" s="18">
        <f t="shared" si="14"/>
        <v>41130</v>
      </c>
      <c r="C22" s="21"/>
      <c r="D22" s="21"/>
      <c r="E22" s="21"/>
      <c r="F22" s="21"/>
      <c r="G22" s="119">
        <f t="shared" si="6"/>
        <v>0</v>
      </c>
      <c r="H22" s="90">
        <f t="shared" si="7"/>
        <v>0</v>
      </c>
      <c r="I22" s="119">
        <f t="shared" si="8"/>
        <v>0</v>
      </c>
      <c r="J22" s="90">
        <f t="shared" si="9"/>
        <v>0</v>
      </c>
      <c r="K22" s="121">
        <f t="shared" si="10"/>
        <v>0</v>
      </c>
      <c r="L22" s="91">
        <f t="shared" si="11"/>
        <v>0</v>
      </c>
      <c r="M22" s="107"/>
      <c r="N22" s="112">
        <f t="shared" si="12"/>
        <v>0</v>
      </c>
      <c r="O22" s="112">
        <f t="shared" si="0"/>
        <v>0</v>
      </c>
      <c r="P22" s="112">
        <f t="shared" si="1"/>
        <v>0</v>
      </c>
      <c r="Q22" s="112">
        <f t="shared" si="2"/>
        <v>0</v>
      </c>
      <c r="R22" s="112">
        <f t="shared" si="3"/>
        <v>0</v>
      </c>
      <c r="S22" s="112">
        <f t="shared" si="13"/>
        <v>0</v>
      </c>
      <c r="T22" s="112">
        <f t="shared" si="4"/>
        <v>0</v>
      </c>
      <c r="U22" s="112">
        <f t="shared" si="5"/>
        <v>0</v>
      </c>
      <c r="V22" s="9"/>
      <c r="W22" s="32"/>
      <c r="X22" s="33"/>
      <c r="Y22" s="208"/>
      <c r="Z22" s="208"/>
      <c r="AA22" s="208"/>
      <c r="AB22" s="54" t="s">
        <v>10</v>
      </c>
      <c r="AC22" s="55">
        <f>DATE(AC12,12,25)</f>
        <v>41268</v>
      </c>
      <c r="AD22" s="56">
        <v>150</v>
      </c>
    </row>
    <row r="23" spans="2:30" ht="21" customHeight="1">
      <c r="B23" s="18">
        <f t="shared" si="14"/>
        <v>41131</v>
      </c>
      <c r="C23" s="21"/>
      <c r="D23" s="21"/>
      <c r="E23" s="21"/>
      <c r="F23" s="21"/>
      <c r="G23" s="119">
        <f t="shared" si="6"/>
        <v>0</v>
      </c>
      <c r="H23" s="90">
        <f t="shared" si="7"/>
        <v>0</v>
      </c>
      <c r="I23" s="119">
        <f t="shared" si="8"/>
        <v>0</v>
      </c>
      <c r="J23" s="90">
        <f t="shared" si="9"/>
        <v>0</v>
      </c>
      <c r="K23" s="121">
        <f t="shared" si="10"/>
        <v>0</v>
      </c>
      <c r="L23" s="91">
        <f t="shared" si="11"/>
        <v>0</v>
      </c>
      <c r="M23" s="107"/>
      <c r="N23" s="112">
        <f t="shared" si="12"/>
        <v>0</v>
      </c>
      <c r="O23" s="112">
        <f t="shared" si="0"/>
        <v>0</v>
      </c>
      <c r="P23" s="112">
        <f t="shared" si="1"/>
        <v>0</v>
      </c>
      <c r="Q23" s="112">
        <f t="shared" si="2"/>
        <v>0</v>
      </c>
      <c r="R23" s="112">
        <f t="shared" si="3"/>
        <v>0</v>
      </c>
      <c r="S23" s="112">
        <f t="shared" si="13"/>
        <v>0</v>
      </c>
      <c r="T23" s="112">
        <f t="shared" si="4"/>
        <v>0</v>
      </c>
      <c r="U23" s="112">
        <f t="shared" si="5"/>
        <v>0</v>
      </c>
      <c r="V23" s="9"/>
      <c r="W23" s="32"/>
      <c r="X23" s="33"/>
      <c r="Y23" s="208"/>
      <c r="Z23" s="208"/>
      <c r="AA23" s="208"/>
      <c r="AB23" s="54" t="s">
        <v>12</v>
      </c>
      <c r="AC23" s="55">
        <f>DATE(AC12,12,26)</f>
        <v>41269</v>
      </c>
      <c r="AD23" s="56">
        <v>150</v>
      </c>
    </row>
    <row r="24" spans="2:30" ht="21" customHeight="1">
      <c r="B24" s="18">
        <f t="shared" si="14"/>
        <v>41132</v>
      </c>
      <c r="C24" s="21"/>
      <c r="D24" s="21"/>
      <c r="E24" s="21"/>
      <c r="F24" s="21"/>
      <c r="G24" s="119">
        <f t="shared" si="6"/>
        <v>0</v>
      </c>
      <c r="H24" s="90">
        <f t="shared" si="7"/>
        <v>0</v>
      </c>
      <c r="I24" s="119">
        <f t="shared" si="8"/>
        <v>0</v>
      </c>
      <c r="J24" s="90">
        <f t="shared" si="9"/>
        <v>0</v>
      </c>
      <c r="K24" s="121">
        <f t="shared" si="10"/>
        <v>0</v>
      </c>
      <c r="L24" s="91">
        <f t="shared" si="11"/>
        <v>0</v>
      </c>
      <c r="M24" s="107"/>
      <c r="N24" s="112">
        <f t="shared" si="12"/>
        <v>0</v>
      </c>
      <c r="O24" s="112">
        <f t="shared" si="0"/>
        <v>0</v>
      </c>
      <c r="P24" s="112">
        <f t="shared" si="1"/>
        <v>0</v>
      </c>
      <c r="Q24" s="112">
        <f t="shared" si="2"/>
        <v>0</v>
      </c>
      <c r="R24" s="112">
        <f t="shared" si="3"/>
        <v>0</v>
      </c>
      <c r="S24" s="112">
        <f t="shared" si="13"/>
        <v>1</v>
      </c>
      <c r="T24" s="112">
        <f t="shared" si="4"/>
        <v>0</v>
      </c>
      <c r="U24" s="112">
        <f t="shared" si="5"/>
        <v>0</v>
      </c>
      <c r="V24" s="9"/>
      <c r="W24" s="32"/>
      <c r="X24" s="33"/>
      <c r="Y24" s="208"/>
      <c r="Z24" s="208"/>
      <c r="AA24" s="208"/>
      <c r="AB24" s="63" t="s">
        <v>35</v>
      </c>
      <c r="AC24" s="84">
        <f>DATE(AC12,12,31)</f>
        <v>41274</v>
      </c>
      <c r="AD24" s="73">
        <v>125</v>
      </c>
    </row>
    <row r="25" spans="2:27" ht="21" customHeight="1">
      <c r="B25" s="18">
        <f t="shared" si="14"/>
        <v>41133</v>
      </c>
      <c r="C25" s="21"/>
      <c r="D25" s="21"/>
      <c r="E25" s="21"/>
      <c r="F25" s="21"/>
      <c r="G25" s="119">
        <f t="shared" si="6"/>
        <v>0</v>
      </c>
      <c r="H25" s="90">
        <f t="shared" si="7"/>
        <v>0</v>
      </c>
      <c r="I25" s="119">
        <f t="shared" si="8"/>
        <v>0</v>
      </c>
      <c r="J25" s="90">
        <f t="shared" si="9"/>
        <v>0</v>
      </c>
      <c r="K25" s="121">
        <f t="shared" si="10"/>
        <v>0</v>
      </c>
      <c r="L25" s="91">
        <f t="shared" si="11"/>
        <v>0</v>
      </c>
      <c r="M25" s="107"/>
      <c r="N25" s="112">
        <f t="shared" si="12"/>
        <v>1</v>
      </c>
      <c r="O25" s="112">
        <f t="shared" si="0"/>
        <v>0</v>
      </c>
      <c r="P25" s="112">
        <f t="shared" si="1"/>
        <v>0</v>
      </c>
      <c r="Q25" s="112">
        <f t="shared" si="2"/>
        <v>0</v>
      </c>
      <c r="R25" s="112">
        <f t="shared" si="3"/>
        <v>0</v>
      </c>
      <c r="S25" s="112">
        <f t="shared" si="13"/>
        <v>0</v>
      </c>
      <c r="T25" s="112">
        <f t="shared" si="4"/>
        <v>0</v>
      </c>
      <c r="U25" s="112">
        <f t="shared" si="5"/>
        <v>0</v>
      </c>
      <c r="V25" s="9"/>
      <c r="W25" s="32"/>
      <c r="X25" s="33"/>
      <c r="Y25" s="208"/>
      <c r="Z25" s="208"/>
      <c r="AA25" s="208"/>
    </row>
    <row r="26" spans="2:30" ht="21" customHeight="1">
      <c r="B26" s="18">
        <f t="shared" si="14"/>
        <v>41134</v>
      </c>
      <c r="C26" s="21"/>
      <c r="D26" s="21"/>
      <c r="E26" s="21"/>
      <c r="F26" s="21"/>
      <c r="G26" s="119">
        <f t="shared" si="6"/>
        <v>0</v>
      </c>
      <c r="H26" s="90">
        <f t="shared" si="7"/>
        <v>0</v>
      </c>
      <c r="I26" s="119">
        <f t="shared" si="8"/>
        <v>0</v>
      </c>
      <c r="J26" s="90">
        <f t="shared" si="9"/>
        <v>0</v>
      </c>
      <c r="K26" s="121">
        <f t="shared" si="10"/>
        <v>0</v>
      </c>
      <c r="L26" s="91">
        <f t="shared" si="11"/>
        <v>0</v>
      </c>
      <c r="M26" s="107"/>
      <c r="N26" s="112">
        <f t="shared" si="12"/>
        <v>0</v>
      </c>
      <c r="O26" s="112">
        <f t="shared" si="0"/>
        <v>0</v>
      </c>
      <c r="P26" s="112">
        <f t="shared" si="1"/>
        <v>0</v>
      </c>
      <c r="Q26" s="112">
        <f t="shared" si="2"/>
        <v>0</v>
      </c>
      <c r="R26" s="112">
        <f t="shared" si="3"/>
        <v>0</v>
      </c>
      <c r="S26" s="112">
        <f t="shared" si="13"/>
        <v>0</v>
      </c>
      <c r="T26" s="112">
        <f t="shared" si="4"/>
        <v>0</v>
      </c>
      <c r="U26" s="112">
        <f t="shared" si="5"/>
        <v>0</v>
      </c>
      <c r="V26" s="9"/>
      <c r="W26" s="32"/>
      <c r="X26" s="33"/>
      <c r="Y26" s="208"/>
      <c r="Z26" s="208"/>
      <c r="AA26" s="208"/>
      <c r="AB26" s="58" t="s">
        <v>43</v>
      </c>
      <c r="AC26" s="59">
        <f>YEAR(Beginndatum_1)</f>
        <v>2012</v>
      </c>
      <c r="AD26" s="60" t="s">
        <v>38</v>
      </c>
    </row>
    <row r="27" spans="2:32" ht="21" customHeight="1">
      <c r="B27" s="18">
        <f t="shared" si="14"/>
        <v>41135</v>
      </c>
      <c r="C27" s="21"/>
      <c r="D27" s="21"/>
      <c r="E27" s="21"/>
      <c r="F27" s="21"/>
      <c r="G27" s="119">
        <f t="shared" si="6"/>
        <v>0</v>
      </c>
      <c r="H27" s="90">
        <f t="shared" si="7"/>
        <v>0</v>
      </c>
      <c r="I27" s="119">
        <f t="shared" si="8"/>
        <v>0</v>
      </c>
      <c r="J27" s="90">
        <f t="shared" si="9"/>
        <v>0</v>
      </c>
      <c r="K27" s="121">
        <f t="shared" si="10"/>
        <v>0</v>
      </c>
      <c r="L27" s="91">
        <f t="shared" si="11"/>
        <v>0</v>
      </c>
      <c r="M27" s="107"/>
      <c r="N27" s="112">
        <f t="shared" si="12"/>
        <v>0</v>
      </c>
      <c r="O27" s="112">
        <f t="shared" si="0"/>
        <v>0</v>
      </c>
      <c r="P27" s="112">
        <f t="shared" si="1"/>
        <v>0</v>
      </c>
      <c r="Q27" s="112">
        <f t="shared" si="2"/>
        <v>0</v>
      </c>
      <c r="R27" s="112">
        <f t="shared" si="3"/>
        <v>0</v>
      </c>
      <c r="S27" s="112">
        <f t="shared" si="13"/>
        <v>0</v>
      </c>
      <c r="T27" s="112">
        <f t="shared" si="4"/>
        <v>1</v>
      </c>
      <c r="U27" s="112">
        <f t="shared" si="5"/>
        <v>0</v>
      </c>
      <c r="V27" s="9"/>
      <c r="W27" s="32"/>
      <c r="X27" s="33"/>
      <c r="Y27" s="208"/>
      <c r="Z27" s="208"/>
      <c r="AA27" s="208"/>
      <c r="AB27" s="176" t="s">
        <v>49</v>
      </c>
      <c r="AC27" s="177"/>
      <c r="AD27" s="178"/>
      <c r="AF27" s="2" t="s">
        <v>48</v>
      </c>
    </row>
    <row r="28" spans="2:30" ht="21" customHeight="1">
      <c r="B28" s="18">
        <f t="shared" si="14"/>
        <v>41136</v>
      </c>
      <c r="C28" s="21"/>
      <c r="D28" s="21"/>
      <c r="E28" s="21"/>
      <c r="F28" s="21"/>
      <c r="G28" s="119">
        <f t="shared" si="6"/>
        <v>0</v>
      </c>
      <c r="H28" s="90">
        <f t="shared" si="7"/>
        <v>0</v>
      </c>
      <c r="I28" s="119">
        <f t="shared" si="8"/>
        <v>0</v>
      </c>
      <c r="J28" s="90">
        <f t="shared" si="9"/>
        <v>0</v>
      </c>
      <c r="K28" s="121">
        <f t="shared" si="10"/>
        <v>0</v>
      </c>
      <c r="L28" s="91">
        <f t="shared" si="11"/>
        <v>0</v>
      </c>
      <c r="M28" s="107"/>
      <c r="N28" s="112">
        <f t="shared" si="12"/>
        <v>0</v>
      </c>
      <c r="O28" s="112">
        <f t="shared" si="0"/>
        <v>1</v>
      </c>
      <c r="P28" s="112">
        <f t="shared" si="1"/>
        <v>0</v>
      </c>
      <c r="Q28" s="112">
        <f t="shared" si="2"/>
        <v>0</v>
      </c>
      <c r="R28" s="112">
        <f t="shared" si="3"/>
        <v>0</v>
      </c>
      <c r="S28" s="112">
        <f t="shared" si="13"/>
        <v>0</v>
      </c>
      <c r="T28" s="112">
        <f t="shared" si="4"/>
        <v>0</v>
      </c>
      <c r="U28" s="112">
        <f t="shared" si="5"/>
        <v>0</v>
      </c>
      <c r="V28" s="9"/>
      <c r="W28" s="32"/>
      <c r="X28" s="33"/>
      <c r="Y28" s="208"/>
      <c r="Z28" s="208"/>
      <c r="AA28" s="208"/>
      <c r="AB28" s="179"/>
      <c r="AC28" s="180"/>
      <c r="AD28" s="181"/>
    </row>
    <row r="29" spans="2:30" ht="21" customHeight="1">
      <c r="B29" s="18">
        <f t="shared" si="14"/>
        <v>41137</v>
      </c>
      <c r="C29" s="21"/>
      <c r="D29" s="21"/>
      <c r="E29" s="21"/>
      <c r="F29" s="21"/>
      <c r="G29" s="119">
        <f t="shared" si="6"/>
        <v>0</v>
      </c>
      <c r="H29" s="90">
        <f t="shared" si="7"/>
        <v>0</v>
      </c>
      <c r="I29" s="119">
        <f t="shared" si="8"/>
        <v>0</v>
      </c>
      <c r="J29" s="90">
        <f t="shared" si="9"/>
        <v>0</v>
      </c>
      <c r="K29" s="121">
        <f t="shared" si="10"/>
        <v>0</v>
      </c>
      <c r="L29" s="91">
        <f t="shared" si="11"/>
        <v>0</v>
      </c>
      <c r="M29" s="107"/>
      <c r="N29" s="112">
        <f t="shared" si="12"/>
        <v>0</v>
      </c>
      <c r="O29" s="112">
        <f t="shared" si="0"/>
        <v>0</v>
      </c>
      <c r="P29" s="112">
        <f t="shared" si="1"/>
        <v>0</v>
      </c>
      <c r="Q29" s="112">
        <f t="shared" si="2"/>
        <v>0</v>
      </c>
      <c r="R29" s="112">
        <f t="shared" si="3"/>
        <v>0</v>
      </c>
      <c r="S29" s="112">
        <f t="shared" si="13"/>
        <v>0</v>
      </c>
      <c r="T29" s="112">
        <f t="shared" si="4"/>
        <v>0</v>
      </c>
      <c r="U29" s="112">
        <f t="shared" si="5"/>
        <v>0</v>
      </c>
      <c r="V29" s="9"/>
      <c r="W29" s="32"/>
      <c r="X29" s="33"/>
      <c r="Y29" s="208"/>
      <c r="Z29" s="208"/>
      <c r="AA29" s="208"/>
      <c r="AB29" s="170" t="s">
        <v>50</v>
      </c>
      <c r="AC29" s="171"/>
      <c r="AD29" s="172"/>
    </row>
    <row r="30" spans="2:30" ht="21" customHeight="1">
      <c r="B30" s="18">
        <f t="shared" si="14"/>
        <v>41138</v>
      </c>
      <c r="C30" s="21"/>
      <c r="D30" s="21"/>
      <c r="E30" s="21"/>
      <c r="F30" s="21"/>
      <c r="G30" s="119">
        <f t="shared" si="6"/>
        <v>0</v>
      </c>
      <c r="H30" s="90">
        <f t="shared" si="7"/>
        <v>0</v>
      </c>
      <c r="I30" s="119">
        <f t="shared" si="8"/>
        <v>0</v>
      </c>
      <c r="J30" s="90">
        <f t="shared" si="9"/>
        <v>0</v>
      </c>
      <c r="K30" s="121">
        <f t="shared" si="10"/>
        <v>0</v>
      </c>
      <c r="L30" s="91">
        <f t="shared" si="11"/>
        <v>0</v>
      </c>
      <c r="M30" s="107"/>
      <c r="N30" s="112">
        <f t="shared" si="12"/>
        <v>0</v>
      </c>
      <c r="O30" s="112">
        <f t="shared" si="0"/>
        <v>0</v>
      </c>
      <c r="P30" s="112">
        <f t="shared" si="1"/>
        <v>0</v>
      </c>
      <c r="Q30" s="112">
        <f t="shared" si="2"/>
        <v>0</v>
      </c>
      <c r="R30" s="112">
        <f t="shared" si="3"/>
        <v>0</v>
      </c>
      <c r="S30" s="112">
        <f t="shared" si="13"/>
        <v>0</v>
      </c>
      <c r="T30" s="112">
        <f t="shared" si="4"/>
        <v>0</v>
      </c>
      <c r="U30" s="112">
        <f t="shared" si="5"/>
        <v>0</v>
      </c>
      <c r="V30" s="9"/>
      <c r="W30" s="32"/>
      <c r="X30" s="33"/>
      <c r="Y30" s="208"/>
      <c r="Z30" s="208"/>
      <c r="AA30" s="208"/>
      <c r="AB30" s="173"/>
      <c r="AC30" s="174"/>
      <c r="AD30" s="175"/>
    </row>
    <row r="31" spans="2:30" ht="21" customHeight="1">
      <c r="B31" s="18">
        <f t="shared" si="14"/>
        <v>41139</v>
      </c>
      <c r="C31" s="21"/>
      <c r="D31" s="21"/>
      <c r="E31" s="21"/>
      <c r="F31" s="21"/>
      <c r="G31" s="119">
        <f t="shared" si="6"/>
        <v>0</v>
      </c>
      <c r="H31" s="90">
        <f t="shared" si="7"/>
        <v>0</v>
      </c>
      <c r="I31" s="119">
        <f t="shared" si="8"/>
        <v>0</v>
      </c>
      <c r="J31" s="90">
        <f t="shared" si="9"/>
        <v>0</v>
      </c>
      <c r="K31" s="121">
        <f t="shared" si="10"/>
        <v>0</v>
      </c>
      <c r="L31" s="91">
        <f t="shared" si="11"/>
        <v>0</v>
      </c>
      <c r="M31" s="107"/>
      <c r="N31" s="112">
        <f t="shared" si="12"/>
        <v>0</v>
      </c>
      <c r="O31" s="112">
        <f t="shared" si="0"/>
        <v>0</v>
      </c>
      <c r="P31" s="112">
        <f t="shared" si="1"/>
        <v>0</v>
      </c>
      <c r="Q31" s="112">
        <f t="shared" si="2"/>
        <v>0</v>
      </c>
      <c r="R31" s="112">
        <f t="shared" si="3"/>
        <v>0</v>
      </c>
      <c r="S31" s="112">
        <f t="shared" si="13"/>
        <v>1</v>
      </c>
      <c r="T31" s="112">
        <f t="shared" si="4"/>
        <v>0</v>
      </c>
      <c r="U31" s="112">
        <f t="shared" si="5"/>
        <v>0</v>
      </c>
      <c r="V31" s="9"/>
      <c r="W31" s="32"/>
      <c r="X31" s="33"/>
      <c r="Y31" s="208"/>
      <c r="Z31" s="208"/>
      <c r="AA31" s="208"/>
      <c r="AB31" s="61" t="s">
        <v>39</v>
      </c>
      <c r="AC31" s="65">
        <f>IF([0]!HL_3_Koenige_1=""," ",[0]!HL_3_Koenige_1)</f>
        <v>40914</v>
      </c>
      <c r="AD31" s="53">
        <v>125</v>
      </c>
    </row>
    <row r="32" spans="2:30" ht="21" customHeight="1">
      <c r="B32" s="18">
        <f t="shared" si="14"/>
        <v>41140</v>
      </c>
      <c r="C32" s="21"/>
      <c r="D32" s="21"/>
      <c r="E32" s="21"/>
      <c r="F32" s="21"/>
      <c r="G32" s="119">
        <f t="shared" si="6"/>
        <v>0</v>
      </c>
      <c r="H32" s="90">
        <f t="shared" si="7"/>
        <v>0</v>
      </c>
      <c r="I32" s="119">
        <f t="shared" si="8"/>
        <v>0</v>
      </c>
      <c r="J32" s="90">
        <f t="shared" si="9"/>
        <v>0</v>
      </c>
      <c r="K32" s="121">
        <f t="shared" si="10"/>
        <v>0</v>
      </c>
      <c r="L32" s="91">
        <f t="shared" si="11"/>
        <v>0</v>
      </c>
      <c r="M32" s="107"/>
      <c r="N32" s="112">
        <f t="shared" si="12"/>
        <v>1</v>
      </c>
      <c r="O32" s="112">
        <f t="shared" si="0"/>
        <v>0</v>
      </c>
      <c r="P32" s="112">
        <f t="shared" si="1"/>
        <v>0</v>
      </c>
      <c r="Q32" s="112">
        <f t="shared" si="2"/>
        <v>0</v>
      </c>
      <c r="R32" s="112">
        <f t="shared" si="3"/>
        <v>0</v>
      </c>
      <c r="S32" s="112">
        <f t="shared" si="13"/>
        <v>0</v>
      </c>
      <c r="T32" s="112">
        <f t="shared" si="4"/>
        <v>0</v>
      </c>
      <c r="U32" s="112">
        <f t="shared" si="5"/>
        <v>0</v>
      </c>
      <c r="V32" s="9"/>
      <c r="W32" s="32"/>
      <c r="X32" s="33"/>
      <c r="Y32" s="208"/>
      <c r="Z32" s="208"/>
      <c r="AA32" s="208"/>
      <c r="AB32" s="57" t="s">
        <v>40</v>
      </c>
      <c r="AC32" s="66">
        <f>IF([0]!Fronleichnam_1=""," ",[0]!Fronleichnam_1)</f>
        <v>41067</v>
      </c>
      <c r="AD32" s="56">
        <v>125</v>
      </c>
    </row>
    <row r="33" spans="2:30" ht="21" customHeight="1">
      <c r="B33" s="18">
        <f t="shared" si="14"/>
        <v>41141</v>
      </c>
      <c r="C33" s="21"/>
      <c r="D33" s="21"/>
      <c r="E33" s="21"/>
      <c r="F33" s="21"/>
      <c r="G33" s="119">
        <f t="shared" si="6"/>
        <v>0</v>
      </c>
      <c r="H33" s="90">
        <f t="shared" si="7"/>
        <v>0</v>
      </c>
      <c r="I33" s="119">
        <f t="shared" si="8"/>
        <v>0</v>
      </c>
      <c r="J33" s="90">
        <f t="shared" si="9"/>
        <v>0</v>
      </c>
      <c r="K33" s="121">
        <f t="shared" si="10"/>
        <v>0</v>
      </c>
      <c r="L33" s="91">
        <f t="shared" si="11"/>
        <v>0</v>
      </c>
      <c r="M33" s="107"/>
      <c r="N33" s="112">
        <f t="shared" si="12"/>
        <v>0</v>
      </c>
      <c r="O33" s="112">
        <f t="shared" si="0"/>
        <v>0</v>
      </c>
      <c r="P33" s="112">
        <f t="shared" si="1"/>
        <v>0</v>
      </c>
      <c r="Q33" s="112">
        <f t="shared" si="2"/>
        <v>0</v>
      </c>
      <c r="R33" s="112">
        <f t="shared" si="3"/>
        <v>0</v>
      </c>
      <c r="S33" s="112">
        <f t="shared" si="13"/>
        <v>0</v>
      </c>
      <c r="T33" s="112">
        <f t="shared" si="4"/>
        <v>0</v>
      </c>
      <c r="U33" s="112">
        <f t="shared" si="5"/>
        <v>0</v>
      </c>
      <c r="V33" s="9"/>
      <c r="W33" s="32"/>
      <c r="X33" s="33"/>
      <c r="Y33" s="208"/>
      <c r="Z33" s="208"/>
      <c r="AA33" s="208"/>
      <c r="AB33" s="57" t="s">
        <v>46</v>
      </c>
      <c r="AC33" s="66">
        <f>IF([0]!Friedensfest_1=""," ",[0]!Friedensfest_1)</f>
        <v>41129</v>
      </c>
      <c r="AD33" s="56">
        <v>125</v>
      </c>
    </row>
    <row r="34" spans="2:30" ht="21" customHeight="1">
      <c r="B34" s="18">
        <f t="shared" si="14"/>
        <v>41142</v>
      </c>
      <c r="C34" s="21"/>
      <c r="D34" s="21"/>
      <c r="E34" s="21"/>
      <c r="F34" s="21"/>
      <c r="G34" s="119">
        <f t="shared" si="6"/>
        <v>0</v>
      </c>
      <c r="H34" s="90">
        <f t="shared" si="7"/>
        <v>0</v>
      </c>
      <c r="I34" s="119">
        <f t="shared" si="8"/>
        <v>0</v>
      </c>
      <c r="J34" s="90">
        <f t="shared" si="9"/>
        <v>0</v>
      </c>
      <c r="K34" s="121">
        <f t="shared" si="10"/>
        <v>0</v>
      </c>
      <c r="L34" s="91">
        <f t="shared" si="11"/>
        <v>0</v>
      </c>
      <c r="M34" s="107"/>
      <c r="N34" s="112">
        <f t="shared" si="12"/>
        <v>0</v>
      </c>
      <c r="O34" s="112">
        <f t="shared" si="0"/>
        <v>0</v>
      </c>
      <c r="P34" s="112">
        <f t="shared" si="1"/>
        <v>0</v>
      </c>
      <c r="Q34" s="112">
        <f t="shared" si="2"/>
        <v>0</v>
      </c>
      <c r="R34" s="112">
        <f t="shared" si="3"/>
        <v>0</v>
      </c>
      <c r="S34" s="112">
        <f t="shared" si="13"/>
        <v>0</v>
      </c>
      <c r="T34" s="112">
        <f t="shared" si="4"/>
        <v>0</v>
      </c>
      <c r="U34" s="112">
        <f t="shared" si="5"/>
        <v>0</v>
      </c>
      <c r="V34" s="9"/>
      <c r="W34" s="32"/>
      <c r="X34" s="33"/>
      <c r="Y34" s="208"/>
      <c r="Z34" s="208"/>
      <c r="AA34" s="208"/>
      <c r="AB34" s="57" t="s">
        <v>41</v>
      </c>
      <c r="AC34" s="66">
        <f>IF([0]!Maria_Himmelfahrt_1=""," ",[0]!Maria_Himmelfahrt_1)</f>
        <v>41136</v>
      </c>
      <c r="AD34" s="56">
        <v>125</v>
      </c>
    </row>
    <row r="35" spans="2:30" ht="21" customHeight="1">
      <c r="B35" s="18">
        <f t="shared" si="14"/>
        <v>41143</v>
      </c>
      <c r="C35" s="21"/>
      <c r="D35" s="21"/>
      <c r="E35" s="21"/>
      <c r="F35" s="21"/>
      <c r="G35" s="119">
        <f t="shared" si="6"/>
        <v>0</v>
      </c>
      <c r="H35" s="90">
        <f t="shared" si="7"/>
        <v>0</v>
      </c>
      <c r="I35" s="119">
        <f t="shared" si="8"/>
        <v>0</v>
      </c>
      <c r="J35" s="90">
        <f t="shared" si="9"/>
        <v>0</v>
      </c>
      <c r="K35" s="121">
        <f t="shared" si="10"/>
        <v>0</v>
      </c>
      <c r="L35" s="91">
        <f t="shared" si="11"/>
        <v>0</v>
      </c>
      <c r="M35" s="107"/>
      <c r="N35" s="112">
        <f t="shared" si="12"/>
        <v>0</v>
      </c>
      <c r="O35" s="112">
        <f t="shared" si="0"/>
        <v>0</v>
      </c>
      <c r="P35" s="112">
        <f t="shared" si="1"/>
        <v>0</v>
      </c>
      <c r="Q35" s="112">
        <f t="shared" si="2"/>
        <v>0</v>
      </c>
      <c r="R35" s="112">
        <f t="shared" si="3"/>
        <v>0</v>
      </c>
      <c r="S35" s="112">
        <f t="shared" si="13"/>
        <v>0</v>
      </c>
      <c r="T35" s="112">
        <f t="shared" si="4"/>
        <v>0</v>
      </c>
      <c r="U35" s="112">
        <f t="shared" si="5"/>
        <v>0</v>
      </c>
      <c r="V35" s="9"/>
      <c r="W35" s="32"/>
      <c r="X35" s="33"/>
      <c r="Y35" s="208"/>
      <c r="Z35" s="208"/>
      <c r="AA35" s="208"/>
      <c r="AB35" s="57" t="s">
        <v>45</v>
      </c>
      <c r="AC35" s="67">
        <f>IF([0]!Refomationstag_1=""," ",[0]!Refomationstag_1)</f>
        <v>41213</v>
      </c>
      <c r="AD35" s="62">
        <v>125</v>
      </c>
    </row>
    <row r="36" spans="2:30" ht="21" customHeight="1">
      <c r="B36" s="18">
        <f t="shared" si="14"/>
        <v>41144</v>
      </c>
      <c r="C36" s="21"/>
      <c r="D36" s="21"/>
      <c r="E36" s="21"/>
      <c r="F36" s="21"/>
      <c r="G36" s="119">
        <f t="shared" si="6"/>
        <v>0</v>
      </c>
      <c r="H36" s="90">
        <f t="shared" si="7"/>
        <v>0</v>
      </c>
      <c r="I36" s="119">
        <f t="shared" si="8"/>
        <v>0</v>
      </c>
      <c r="J36" s="90">
        <f t="shared" si="9"/>
        <v>0</v>
      </c>
      <c r="K36" s="121">
        <f t="shared" si="10"/>
        <v>0</v>
      </c>
      <c r="L36" s="91">
        <f t="shared" si="11"/>
        <v>0</v>
      </c>
      <c r="M36" s="107"/>
      <c r="N36" s="112">
        <f t="shared" si="12"/>
        <v>0</v>
      </c>
      <c r="O36" s="112">
        <f t="shared" si="0"/>
        <v>0</v>
      </c>
      <c r="P36" s="112">
        <f t="shared" si="1"/>
        <v>0</v>
      </c>
      <c r="Q36" s="112">
        <f t="shared" si="2"/>
        <v>0</v>
      </c>
      <c r="R36" s="112">
        <f t="shared" si="3"/>
        <v>0</v>
      </c>
      <c r="S36" s="112">
        <f t="shared" si="13"/>
        <v>0</v>
      </c>
      <c r="T36" s="112">
        <f t="shared" si="4"/>
        <v>0</v>
      </c>
      <c r="U36" s="112">
        <f t="shared" si="5"/>
        <v>0</v>
      </c>
      <c r="V36" s="9"/>
      <c r="W36" s="49"/>
      <c r="X36" s="33"/>
      <c r="Y36" s="208"/>
      <c r="Z36" s="208"/>
      <c r="AA36" s="208"/>
      <c r="AB36" s="57" t="s">
        <v>42</v>
      </c>
      <c r="AC36" s="66">
        <f>IF([0]!Allerheiligen_1=""," ",[0]!Allerheiligen_1)</f>
        <v>41214</v>
      </c>
      <c r="AD36" s="56">
        <v>125</v>
      </c>
    </row>
    <row r="37" spans="2:30" ht="21" customHeight="1">
      <c r="B37" s="18">
        <f t="shared" si="14"/>
        <v>41145</v>
      </c>
      <c r="C37" s="21"/>
      <c r="D37" s="21"/>
      <c r="E37" s="21"/>
      <c r="F37" s="21"/>
      <c r="G37" s="119">
        <f t="shared" si="6"/>
        <v>0</v>
      </c>
      <c r="H37" s="90">
        <f t="shared" si="7"/>
        <v>0</v>
      </c>
      <c r="I37" s="119">
        <f t="shared" si="8"/>
        <v>0</v>
      </c>
      <c r="J37" s="90">
        <f t="shared" si="9"/>
        <v>0</v>
      </c>
      <c r="K37" s="121">
        <f t="shared" si="10"/>
        <v>0</v>
      </c>
      <c r="L37" s="91">
        <f t="shared" si="11"/>
        <v>0</v>
      </c>
      <c r="M37" s="107"/>
      <c r="N37" s="112">
        <f t="shared" si="12"/>
        <v>0</v>
      </c>
      <c r="O37" s="112">
        <f t="shared" si="0"/>
        <v>0</v>
      </c>
      <c r="P37" s="112">
        <f t="shared" si="1"/>
        <v>0</v>
      </c>
      <c r="Q37" s="112">
        <f t="shared" si="2"/>
        <v>0</v>
      </c>
      <c r="R37" s="112">
        <f t="shared" si="3"/>
        <v>0</v>
      </c>
      <c r="S37" s="112">
        <f t="shared" si="13"/>
        <v>0</v>
      </c>
      <c r="T37" s="112">
        <f t="shared" si="4"/>
        <v>0</v>
      </c>
      <c r="U37" s="112">
        <f t="shared" si="5"/>
        <v>0</v>
      </c>
      <c r="V37" s="9"/>
      <c r="W37" s="49"/>
      <c r="X37" s="50"/>
      <c r="Y37" s="208"/>
      <c r="Z37" s="208"/>
      <c r="AA37" s="208"/>
      <c r="AB37" s="63" t="s">
        <v>47</v>
      </c>
      <c r="AC37" s="68">
        <f>IF([0]!Buss_Bettag_1=""," ",[0]!Buss_Bettag_1)</f>
        <v>41234</v>
      </c>
      <c r="AD37" s="64">
        <v>125</v>
      </c>
    </row>
    <row r="38" spans="2:31" ht="21" customHeight="1">
      <c r="B38" s="18">
        <f t="shared" si="14"/>
        <v>41146</v>
      </c>
      <c r="C38" s="21"/>
      <c r="D38" s="21"/>
      <c r="E38" s="21"/>
      <c r="F38" s="21"/>
      <c r="G38" s="119">
        <f t="shared" si="6"/>
        <v>0</v>
      </c>
      <c r="H38" s="90">
        <f t="shared" si="7"/>
        <v>0</v>
      </c>
      <c r="I38" s="119">
        <f t="shared" si="8"/>
        <v>0</v>
      </c>
      <c r="J38" s="90">
        <f t="shared" si="9"/>
        <v>0</v>
      </c>
      <c r="K38" s="121">
        <f t="shared" si="10"/>
        <v>0</v>
      </c>
      <c r="L38" s="91">
        <f t="shared" si="11"/>
        <v>0</v>
      </c>
      <c r="M38" s="107"/>
      <c r="N38" s="112">
        <f t="shared" si="12"/>
        <v>0</v>
      </c>
      <c r="O38" s="112">
        <f t="shared" si="0"/>
        <v>0</v>
      </c>
      <c r="P38" s="112">
        <f t="shared" si="1"/>
        <v>0</v>
      </c>
      <c r="Q38" s="112">
        <f t="shared" si="2"/>
        <v>0</v>
      </c>
      <c r="R38" s="112">
        <f t="shared" si="3"/>
        <v>0</v>
      </c>
      <c r="S38" s="112">
        <f t="shared" si="13"/>
        <v>1</v>
      </c>
      <c r="T38" s="112">
        <f t="shared" si="4"/>
        <v>0</v>
      </c>
      <c r="U38" s="112">
        <f t="shared" si="5"/>
        <v>0</v>
      </c>
      <c r="V38" s="9"/>
      <c r="W38" s="49"/>
      <c r="X38" s="33"/>
      <c r="Y38" s="208"/>
      <c r="Z38" s="208"/>
      <c r="AA38" s="208"/>
      <c r="AB38" s="74" t="s">
        <v>2</v>
      </c>
      <c r="AC38" s="75">
        <f>IF([0]!Ostersonntag_1=""," ",[0]!Ostersonntag_1)</f>
        <v>41007</v>
      </c>
      <c r="AD38" s="76">
        <v>125</v>
      </c>
      <c r="AE38" s="79"/>
    </row>
    <row r="39" spans="2:30" ht="21" customHeight="1">
      <c r="B39" s="18">
        <f t="shared" si="14"/>
        <v>41147</v>
      </c>
      <c r="C39" s="21"/>
      <c r="D39" s="21"/>
      <c r="E39" s="21"/>
      <c r="F39" s="21"/>
      <c r="G39" s="119">
        <f t="shared" si="6"/>
        <v>0</v>
      </c>
      <c r="H39" s="90">
        <f t="shared" si="7"/>
        <v>0</v>
      </c>
      <c r="I39" s="119">
        <f t="shared" si="8"/>
        <v>0</v>
      </c>
      <c r="J39" s="90">
        <f t="shared" si="9"/>
        <v>0</v>
      </c>
      <c r="K39" s="121">
        <f t="shared" si="10"/>
        <v>0</v>
      </c>
      <c r="L39" s="91">
        <f t="shared" si="11"/>
        <v>0</v>
      </c>
      <c r="M39" s="107"/>
      <c r="N39" s="112">
        <f t="shared" si="12"/>
        <v>1</v>
      </c>
      <c r="O39" s="112">
        <f t="shared" si="0"/>
        <v>0</v>
      </c>
      <c r="P39" s="112">
        <f t="shared" si="1"/>
        <v>0</v>
      </c>
      <c r="Q39" s="112">
        <f t="shared" si="2"/>
        <v>0</v>
      </c>
      <c r="R39" s="112">
        <f t="shared" si="3"/>
        <v>0</v>
      </c>
      <c r="S39" s="112">
        <f t="shared" si="13"/>
        <v>0</v>
      </c>
      <c r="T39" s="112">
        <f t="shared" si="4"/>
        <v>0</v>
      </c>
      <c r="U39" s="112">
        <f t="shared" si="5"/>
        <v>0</v>
      </c>
      <c r="V39" s="9"/>
      <c r="W39" s="32"/>
      <c r="X39" s="33"/>
      <c r="Y39" s="208"/>
      <c r="Z39" s="208"/>
      <c r="AA39" s="208"/>
      <c r="AB39" s="77" t="s">
        <v>51</v>
      </c>
      <c r="AC39" s="78">
        <f>IF([0]!Pfingstsonntag_1=""," ",[0]!Pfingstsonntag_1)</f>
        <v>41056</v>
      </c>
      <c r="AD39" s="76">
        <v>125</v>
      </c>
    </row>
    <row r="40" spans="2:30" ht="21" customHeight="1">
      <c r="B40" s="18">
        <f t="shared" si="14"/>
        <v>41148</v>
      </c>
      <c r="C40" s="21"/>
      <c r="D40" s="21"/>
      <c r="E40" s="21"/>
      <c r="F40" s="21"/>
      <c r="G40" s="119">
        <f t="shared" si="6"/>
        <v>0</v>
      </c>
      <c r="H40" s="90">
        <f t="shared" si="7"/>
        <v>0</v>
      </c>
      <c r="I40" s="119">
        <f t="shared" si="8"/>
        <v>0</v>
      </c>
      <c r="J40" s="90">
        <f t="shared" si="9"/>
        <v>0</v>
      </c>
      <c r="K40" s="121">
        <f t="shared" si="10"/>
        <v>0</v>
      </c>
      <c r="L40" s="91">
        <f t="shared" si="11"/>
        <v>0</v>
      </c>
      <c r="M40" s="107"/>
      <c r="N40" s="112">
        <f t="shared" si="12"/>
        <v>0</v>
      </c>
      <c r="O40" s="112">
        <f t="shared" si="0"/>
        <v>0</v>
      </c>
      <c r="P40" s="112">
        <f t="shared" si="1"/>
        <v>0</v>
      </c>
      <c r="Q40" s="112">
        <f t="shared" si="2"/>
        <v>0</v>
      </c>
      <c r="R40" s="112">
        <f t="shared" si="3"/>
        <v>0</v>
      </c>
      <c r="S40" s="112">
        <f t="shared" si="13"/>
        <v>0</v>
      </c>
      <c r="T40" s="112">
        <f t="shared" si="4"/>
        <v>0</v>
      </c>
      <c r="U40" s="112">
        <f t="shared" si="5"/>
        <v>0</v>
      </c>
      <c r="V40" s="9"/>
      <c r="W40" s="32"/>
      <c r="X40" s="33"/>
      <c r="Y40" s="208"/>
      <c r="Z40" s="208"/>
      <c r="AA40" s="208"/>
      <c r="AB40" s="80"/>
      <c r="AC40" s="79"/>
      <c r="AD40" s="79"/>
    </row>
    <row r="41" spans="2:30" ht="21" customHeight="1">
      <c r="B41" s="18">
        <f t="shared" si="14"/>
        <v>41149</v>
      </c>
      <c r="C41" s="21"/>
      <c r="D41" s="21"/>
      <c r="E41" s="21"/>
      <c r="F41" s="21"/>
      <c r="G41" s="119">
        <f t="shared" si="6"/>
        <v>0</v>
      </c>
      <c r="H41" s="90">
        <f t="shared" si="7"/>
        <v>0</v>
      </c>
      <c r="I41" s="119">
        <f t="shared" si="8"/>
        <v>0</v>
      </c>
      <c r="J41" s="90">
        <f t="shared" si="9"/>
        <v>0</v>
      </c>
      <c r="K41" s="121">
        <f t="shared" si="10"/>
        <v>0</v>
      </c>
      <c r="L41" s="91">
        <f t="shared" si="11"/>
        <v>0</v>
      </c>
      <c r="M41" s="107"/>
      <c r="N41" s="112">
        <f t="shared" si="12"/>
        <v>0</v>
      </c>
      <c r="O41" s="112">
        <f t="shared" si="0"/>
        <v>0</v>
      </c>
      <c r="P41" s="112">
        <f t="shared" si="1"/>
        <v>0</v>
      </c>
      <c r="Q41" s="112">
        <f t="shared" si="2"/>
        <v>0</v>
      </c>
      <c r="R41" s="112">
        <f t="shared" si="3"/>
        <v>0</v>
      </c>
      <c r="S41" s="112">
        <f t="shared" si="13"/>
        <v>0</v>
      </c>
      <c r="T41" s="112">
        <f t="shared" si="4"/>
        <v>0</v>
      </c>
      <c r="U41" s="112">
        <f t="shared" si="5"/>
        <v>0</v>
      </c>
      <c r="V41" s="9"/>
      <c r="W41" s="32"/>
      <c r="X41" s="33"/>
      <c r="Y41" s="208"/>
      <c r="Z41" s="208"/>
      <c r="AA41" s="208"/>
      <c r="AB41" s="79"/>
      <c r="AC41" s="79"/>
      <c r="AD41" s="79"/>
    </row>
    <row r="42" spans="2:30" ht="21" customHeight="1">
      <c r="B42" s="18">
        <f t="shared" si="14"/>
        <v>41150</v>
      </c>
      <c r="C42" s="21"/>
      <c r="D42" s="21"/>
      <c r="E42" s="21"/>
      <c r="F42" s="21"/>
      <c r="G42" s="119">
        <f t="shared" si="6"/>
        <v>0</v>
      </c>
      <c r="H42" s="90">
        <f t="shared" si="7"/>
        <v>0</v>
      </c>
      <c r="I42" s="119">
        <f t="shared" si="8"/>
        <v>0</v>
      </c>
      <c r="J42" s="90">
        <f t="shared" si="9"/>
        <v>0</v>
      </c>
      <c r="K42" s="121">
        <f t="shared" si="10"/>
        <v>0</v>
      </c>
      <c r="L42" s="91">
        <f t="shared" si="11"/>
        <v>0</v>
      </c>
      <c r="M42" s="107"/>
      <c r="N42" s="112">
        <f t="shared" si="12"/>
        <v>0</v>
      </c>
      <c r="O42" s="112">
        <f t="shared" si="0"/>
        <v>0</v>
      </c>
      <c r="P42" s="112">
        <f t="shared" si="1"/>
        <v>0</v>
      </c>
      <c r="Q42" s="112">
        <f t="shared" si="2"/>
        <v>0</v>
      </c>
      <c r="R42" s="112">
        <f t="shared" si="3"/>
        <v>0</v>
      </c>
      <c r="S42" s="112">
        <f t="shared" si="13"/>
        <v>0</v>
      </c>
      <c r="T42" s="112">
        <f t="shared" si="4"/>
        <v>0</v>
      </c>
      <c r="U42" s="112">
        <f t="shared" si="5"/>
        <v>0</v>
      </c>
      <c r="V42" s="9"/>
      <c r="W42" s="32"/>
      <c r="X42" s="33"/>
      <c r="Y42" s="208"/>
      <c r="Z42" s="208"/>
      <c r="AA42" s="208"/>
      <c r="AB42" s="79"/>
      <c r="AC42" s="79"/>
      <c r="AD42" s="79"/>
    </row>
    <row r="43" spans="2:30" ht="21" customHeight="1">
      <c r="B43" s="18">
        <f t="shared" si="14"/>
        <v>41151</v>
      </c>
      <c r="C43" s="21"/>
      <c r="D43" s="21"/>
      <c r="E43" s="21"/>
      <c r="F43" s="21"/>
      <c r="G43" s="119">
        <f t="shared" si="6"/>
        <v>0</v>
      </c>
      <c r="H43" s="90">
        <f t="shared" si="7"/>
        <v>0</v>
      </c>
      <c r="I43" s="119">
        <f t="shared" si="8"/>
        <v>0</v>
      </c>
      <c r="J43" s="90">
        <f t="shared" si="9"/>
        <v>0</v>
      </c>
      <c r="K43" s="121">
        <f t="shared" si="10"/>
        <v>0</v>
      </c>
      <c r="L43" s="91">
        <f t="shared" si="11"/>
        <v>0</v>
      </c>
      <c r="M43" s="107"/>
      <c r="N43" s="112">
        <f t="shared" si="12"/>
        <v>0</v>
      </c>
      <c r="O43" s="112">
        <f t="shared" si="0"/>
        <v>0</v>
      </c>
      <c r="P43" s="112">
        <f t="shared" si="1"/>
        <v>0</v>
      </c>
      <c r="Q43" s="112">
        <f t="shared" si="2"/>
        <v>0</v>
      </c>
      <c r="R43" s="112">
        <f t="shared" si="3"/>
        <v>0</v>
      </c>
      <c r="S43" s="112">
        <f t="shared" si="13"/>
        <v>0</v>
      </c>
      <c r="T43" s="112">
        <f t="shared" si="4"/>
        <v>0</v>
      </c>
      <c r="U43" s="112">
        <f t="shared" si="5"/>
        <v>0</v>
      </c>
      <c r="V43" s="9"/>
      <c r="W43" s="32"/>
      <c r="X43" s="33"/>
      <c r="Y43" s="208"/>
      <c r="Z43" s="208"/>
      <c r="AA43" s="208"/>
      <c r="AB43" s="79"/>
      <c r="AC43" s="79"/>
      <c r="AD43" s="79"/>
    </row>
    <row r="44" spans="2:30" ht="21" customHeight="1">
      <c r="B44" s="19">
        <f t="shared" si="14"/>
        <v>41152</v>
      </c>
      <c r="C44" s="96"/>
      <c r="D44" s="96"/>
      <c r="E44" s="96"/>
      <c r="F44" s="96"/>
      <c r="G44" s="119">
        <f t="shared" si="6"/>
        <v>0</v>
      </c>
      <c r="H44" s="119">
        <f t="shared" si="7"/>
        <v>0</v>
      </c>
      <c r="I44" s="119">
        <f t="shared" si="8"/>
        <v>0</v>
      </c>
      <c r="J44" s="119">
        <f t="shared" si="9"/>
        <v>0</v>
      </c>
      <c r="K44" s="121">
        <f t="shared" si="10"/>
        <v>0</v>
      </c>
      <c r="L44" s="121">
        <f t="shared" si="11"/>
        <v>0</v>
      </c>
      <c r="M44" s="107"/>
      <c r="N44" s="112">
        <f t="shared" si="12"/>
        <v>0</v>
      </c>
      <c r="O44" s="112">
        <f t="shared" si="0"/>
        <v>0</v>
      </c>
      <c r="P44" s="112">
        <f t="shared" si="1"/>
        <v>0</v>
      </c>
      <c r="Q44" s="112">
        <f t="shared" si="2"/>
        <v>0</v>
      </c>
      <c r="R44" s="112">
        <f t="shared" si="3"/>
        <v>0</v>
      </c>
      <c r="S44" s="112">
        <f t="shared" si="13"/>
        <v>0</v>
      </c>
      <c r="T44" s="112">
        <f t="shared" si="4"/>
        <v>0</v>
      </c>
      <c r="U44" s="112">
        <f t="shared" si="5"/>
        <v>0</v>
      </c>
      <c r="V44" s="9"/>
      <c r="W44" s="34"/>
      <c r="X44" s="35"/>
      <c r="Y44" s="208"/>
      <c r="Z44" s="208"/>
      <c r="AA44" s="208"/>
      <c r="AB44" s="79"/>
      <c r="AC44" s="79"/>
      <c r="AD44" s="79"/>
    </row>
    <row r="45" spans="2:27" ht="21" customHeight="1">
      <c r="B45" s="43" t="s">
        <v>33</v>
      </c>
      <c r="C45" s="44"/>
      <c r="D45" s="44"/>
      <c r="E45" s="44"/>
      <c r="F45" s="44"/>
      <c r="G45" s="137">
        <f aca="true" t="shared" si="15" ref="G45:L45">SUM(G14:G44)</f>
        <v>0</v>
      </c>
      <c r="H45" s="138">
        <f t="shared" si="15"/>
        <v>0</v>
      </c>
      <c r="I45" s="137">
        <f t="shared" si="15"/>
        <v>0</v>
      </c>
      <c r="J45" s="138">
        <f t="shared" si="15"/>
        <v>0</v>
      </c>
      <c r="K45" s="137">
        <f t="shared" si="15"/>
        <v>0</v>
      </c>
      <c r="L45" s="138">
        <f t="shared" si="15"/>
        <v>0</v>
      </c>
      <c r="M45" s="108"/>
      <c r="N45" s="108"/>
      <c r="O45" s="108"/>
      <c r="P45" s="108"/>
      <c r="Q45" s="108"/>
      <c r="R45" s="108"/>
      <c r="S45" s="108"/>
      <c r="T45" s="108"/>
      <c r="U45" s="108"/>
      <c r="V45" s="11"/>
      <c r="W45" s="41" t="s">
        <v>32</v>
      </c>
      <c r="X45" s="42">
        <f>SUM(X14:X44)</f>
        <v>0</v>
      </c>
      <c r="Y45" s="208"/>
      <c r="Z45" s="208"/>
      <c r="AA45" s="208"/>
    </row>
    <row r="46" spans="2:27" ht="12" customHeight="1">
      <c r="B46" s="12"/>
      <c r="C46" s="13"/>
      <c r="D46" s="13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9"/>
      <c r="W46" s="15"/>
      <c r="X46" s="10"/>
      <c r="Y46" s="8"/>
      <c r="Z46" s="8"/>
      <c r="AA46" s="8"/>
    </row>
    <row r="47" spans="2:27" ht="12.7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</row>
    <row r="48" spans="2:27" ht="12.7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</row>
    <row r="49" spans="2:27" ht="12.7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</row>
    <row r="50" spans="2:27" ht="12.7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</row>
    <row r="51" spans="2:27" ht="12.7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</row>
    <row r="52" spans="2:27" ht="12.7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</row>
    <row r="53" spans="2:27" ht="12.7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</row>
    <row r="54" spans="2:27" ht="12.7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</row>
    <row r="55" spans="2:27" ht="12.7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</row>
  </sheetData>
  <sheetProtection password="C4B6" sheet="1" objects="1" scenarios="1"/>
  <mergeCells count="31">
    <mergeCell ref="B1:X1"/>
    <mergeCell ref="B2:X2"/>
    <mergeCell ref="B3:X3"/>
    <mergeCell ref="Y3:AA45"/>
    <mergeCell ref="B4:X4"/>
    <mergeCell ref="B5:C5"/>
    <mergeCell ref="D5:K5"/>
    <mergeCell ref="L5:X10"/>
    <mergeCell ref="B6:C6"/>
    <mergeCell ref="D6:K6"/>
    <mergeCell ref="B7:C7"/>
    <mergeCell ref="D7:K7"/>
    <mergeCell ref="B8:C8"/>
    <mergeCell ref="D8:K8"/>
    <mergeCell ref="B9:K9"/>
    <mergeCell ref="B10:C10"/>
    <mergeCell ref="D10:G10"/>
    <mergeCell ref="H10:I10"/>
    <mergeCell ref="J10:K10"/>
    <mergeCell ref="B11:X11"/>
    <mergeCell ref="B12:B13"/>
    <mergeCell ref="C12:D12"/>
    <mergeCell ref="E12:F12"/>
    <mergeCell ref="W12:X13"/>
    <mergeCell ref="AB12:AB13"/>
    <mergeCell ref="AC12:AC13"/>
    <mergeCell ref="AD12:AD13"/>
    <mergeCell ref="W14:X14"/>
    <mergeCell ref="AB27:AD28"/>
    <mergeCell ref="AB29:AD30"/>
    <mergeCell ref="B47:AA55"/>
  </mergeCells>
  <conditionalFormatting sqref="B14:B44">
    <cfRule type="expression" priority="4" dxfId="12" stopIfTrue="1">
      <formula>OR(WEEKDAY(B14)=7,WEEKDAY(B14)=1)</formula>
    </cfRule>
  </conditionalFormatting>
  <conditionalFormatting sqref="C14:C44">
    <cfRule type="expression" priority="5" dxfId="0" stopIfTrue="1">
      <formula>OR(WEEKDAY(B14)=7,WEEKDAY(B14)=1)</formula>
    </cfRule>
  </conditionalFormatting>
  <conditionalFormatting sqref="D14:D44">
    <cfRule type="expression" priority="6" dxfId="0" stopIfTrue="1">
      <formula>OR(WEEKDAY(B14)=7,WEEKDAY(B14)=1)</formula>
    </cfRule>
  </conditionalFormatting>
  <conditionalFormatting sqref="G14:G44">
    <cfRule type="expression" priority="7" dxfId="0" stopIfTrue="1">
      <formula>OR(WEEKDAY(B14)=7,WEEKDAY(B14)=1)</formula>
    </cfRule>
  </conditionalFormatting>
  <conditionalFormatting sqref="H14:H44">
    <cfRule type="expression" priority="8" dxfId="0" stopIfTrue="1">
      <formula>OR(WEEKDAY(B14)=7,WEEKDAY(B14)=1)</formula>
    </cfRule>
  </conditionalFormatting>
  <conditionalFormatting sqref="I14:I44">
    <cfRule type="expression" priority="9" dxfId="0" stopIfTrue="1">
      <formula>OR(WEEKDAY(B14)=7,WEEKDAY(B14)=1)</formula>
    </cfRule>
  </conditionalFormatting>
  <conditionalFormatting sqref="J14:J44">
    <cfRule type="expression" priority="10" dxfId="0" stopIfTrue="1">
      <formula>OR(WEEKDAY(B14)=7,WEEKDAY(B14)=1)</formula>
    </cfRule>
  </conditionalFormatting>
  <conditionalFormatting sqref="K14:K44">
    <cfRule type="expression" priority="11" dxfId="0" stopIfTrue="1">
      <formula>OR(WEEKDAY(B14)=7,WEEKDAY(B14)=1)</formula>
    </cfRule>
  </conditionalFormatting>
  <conditionalFormatting sqref="L14:M44">
    <cfRule type="expression" priority="12" dxfId="0" stopIfTrue="1">
      <formula>OR(WEEKDAY(B14)=7,WEEKDAY(B14)=1)</formula>
    </cfRule>
  </conditionalFormatting>
  <conditionalFormatting sqref="E14:E44">
    <cfRule type="expression" priority="3" dxfId="2" stopIfTrue="1">
      <formula>OR(WEEKDAY(B14)=7,WEEKDAY(B14)=1)</formula>
    </cfRule>
  </conditionalFormatting>
  <conditionalFormatting sqref="F14:F44">
    <cfRule type="expression" priority="2" dxfId="2" stopIfTrue="1">
      <formula>OR(WEEKDAY(B14)=7,WEEKDAY(B14)=1)</formula>
    </cfRule>
  </conditionalFormatting>
  <conditionalFormatting sqref="N14:N44">
    <cfRule type="expression" priority="141" dxfId="0" stopIfTrue="1">
      <formula>OR(WEEKDAY(C14)=7,WEEKDAY(C14)=1)</formula>
    </cfRule>
  </conditionalFormatting>
  <conditionalFormatting sqref="O14:U44">
    <cfRule type="expression" priority="1" dxfId="0" stopIfTrue="1">
      <formula>OR(WEEKDAY(D14)=7,WEEKDAY(D14)=1)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2" width="16.7109375" style="2" customWidth="1"/>
    <col min="13" max="13" width="2.28125" style="2" hidden="1" customWidth="1"/>
    <col min="14" max="14" width="8.421875" style="2" hidden="1" customWidth="1"/>
    <col min="15" max="15" width="9.140625" style="2" hidden="1" customWidth="1"/>
    <col min="16" max="16" width="8.8515625" style="2" hidden="1" customWidth="1"/>
    <col min="17" max="17" width="8.7109375" style="2" hidden="1" customWidth="1"/>
    <col min="18" max="18" width="8.8515625" style="2" hidden="1" customWidth="1"/>
    <col min="19" max="19" width="9.28125" style="2" hidden="1" customWidth="1"/>
    <col min="20" max="20" width="9.00390625" style="2" hidden="1" customWidth="1"/>
    <col min="21" max="21" width="8.421875" style="2" hidden="1" customWidth="1"/>
    <col min="22" max="22" width="1.7109375" style="2" customWidth="1"/>
    <col min="23" max="23" width="27.57421875" style="3" customWidth="1"/>
    <col min="24" max="24" width="19.57421875" style="4" customWidth="1"/>
    <col min="25" max="25" width="2.28125" style="2" customWidth="1"/>
    <col min="26" max="26" width="4.00390625" style="2" customWidth="1"/>
    <col min="27" max="27" width="1.28515625" style="2" customWidth="1"/>
    <col min="28" max="28" width="36.421875" style="2" customWidth="1"/>
    <col min="29" max="30" width="11.57421875" style="2" customWidth="1"/>
    <col min="31" max="16384" width="11.57421875" style="2" customWidth="1"/>
  </cols>
  <sheetData>
    <row r="1" spans="2:24" ht="15" customHeight="1">
      <c r="B1" s="191" t="str">
        <f>IF([0]!actualdate=""," ",[0]!actualdate)</f>
        <v>Letzte Aktualisierung: 22.05.2012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2:30" ht="42" customHeight="1">
      <c r="B2" s="193" t="s">
        <v>18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5"/>
      <c r="Y2" s="7"/>
      <c r="Z2" s="7"/>
      <c r="AA2" s="7"/>
      <c r="AB2" s="7"/>
      <c r="AC2" s="7"/>
      <c r="AD2" s="7"/>
    </row>
    <row r="3" spans="2:30" ht="16.5" customHeight="1"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5"/>
      <c r="Y3" s="208"/>
      <c r="Z3" s="208"/>
      <c r="AA3" s="208"/>
      <c r="AB3" s="5"/>
      <c r="AC3" s="5"/>
      <c r="AD3" s="7"/>
    </row>
    <row r="4" spans="2:30" ht="15" customHeight="1">
      <c r="B4" s="223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08"/>
      <c r="Z4" s="208"/>
      <c r="AA4" s="208"/>
      <c r="AB4" s="5"/>
      <c r="AC4" s="5"/>
      <c r="AD4" s="48"/>
    </row>
    <row r="5" spans="2:27" ht="21" customHeight="1">
      <c r="B5" s="168" t="s">
        <v>19</v>
      </c>
      <c r="C5" s="169"/>
      <c r="D5" s="196"/>
      <c r="E5" s="197"/>
      <c r="F5" s="197"/>
      <c r="G5" s="197"/>
      <c r="H5" s="197"/>
      <c r="I5" s="197"/>
      <c r="J5" s="197"/>
      <c r="K5" s="198"/>
      <c r="L5" s="144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6"/>
      <c r="Y5" s="208"/>
      <c r="Z5" s="208"/>
      <c r="AA5" s="208"/>
    </row>
    <row r="6" spans="2:27" ht="21" customHeight="1">
      <c r="B6" s="205" t="s">
        <v>21</v>
      </c>
      <c r="C6" s="206"/>
      <c r="D6" s="184"/>
      <c r="E6" s="185"/>
      <c r="F6" s="185"/>
      <c r="G6" s="199"/>
      <c r="H6" s="199"/>
      <c r="I6" s="199"/>
      <c r="J6" s="199"/>
      <c r="K6" s="200"/>
      <c r="L6" s="147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9"/>
      <c r="Y6" s="208"/>
      <c r="Z6" s="208"/>
      <c r="AA6" s="208"/>
    </row>
    <row r="7" spans="2:27" ht="21" customHeight="1">
      <c r="B7" s="216" t="s">
        <v>20</v>
      </c>
      <c r="C7" s="217"/>
      <c r="D7" s="201"/>
      <c r="E7" s="202"/>
      <c r="F7" s="202"/>
      <c r="G7" s="197"/>
      <c r="H7" s="197"/>
      <c r="I7" s="197"/>
      <c r="J7" s="197"/>
      <c r="K7" s="198"/>
      <c r="L7" s="147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9"/>
      <c r="Y7" s="208"/>
      <c r="Z7" s="208"/>
      <c r="AA7" s="208"/>
    </row>
    <row r="8" spans="2:27" ht="21" customHeight="1">
      <c r="B8" s="218" t="s">
        <v>22</v>
      </c>
      <c r="C8" s="219"/>
      <c r="D8" s="184"/>
      <c r="E8" s="185"/>
      <c r="F8" s="185"/>
      <c r="G8" s="186"/>
      <c r="H8" s="186"/>
      <c r="I8" s="186"/>
      <c r="J8" s="186"/>
      <c r="K8" s="186"/>
      <c r="L8" s="147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  <c r="Y8" s="208"/>
      <c r="Z8" s="208"/>
      <c r="AA8" s="208"/>
    </row>
    <row r="9" spans="2:27" ht="7.5" customHeight="1">
      <c r="B9" s="155"/>
      <c r="C9" s="156"/>
      <c r="D9" s="156"/>
      <c r="E9" s="156"/>
      <c r="F9" s="156"/>
      <c r="G9" s="156"/>
      <c r="H9" s="156"/>
      <c r="I9" s="156"/>
      <c r="J9" s="156"/>
      <c r="K9" s="156"/>
      <c r="L9" s="147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9"/>
      <c r="Y9" s="208"/>
      <c r="Z9" s="208"/>
      <c r="AA9" s="208"/>
    </row>
    <row r="10" spans="2:27" ht="21" customHeight="1">
      <c r="B10" s="209" t="s">
        <v>4</v>
      </c>
      <c r="C10" s="210"/>
      <c r="D10" s="211">
        <v>41153</v>
      </c>
      <c r="E10" s="212"/>
      <c r="F10" s="212"/>
      <c r="G10" s="213"/>
      <c r="H10" s="214" t="s">
        <v>5</v>
      </c>
      <c r="I10" s="215"/>
      <c r="J10" s="221">
        <v>10</v>
      </c>
      <c r="K10" s="222"/>
      <c r="L10" s="150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2"/>
      <c r="Y10" s="208"/>
      <c r="Z10" s="208"/>
      <c r="AA10" s="208"/>
    </row>
    <row r="11" spans="2:27" s="6" customFormat="1" ht="12.75" customHeight="1"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8"/>
      <c r="Z11" s="208"/>
      <c r="AA11" s="208"/>
    </row>
    <row r="12" spans="2:30" ht="21" customHeight="1">
      <c r="B12" s="189" t="s">
        <v>23</v>
      </c>
      <c r="C12" s="153" t="s">
        <v>36</v>
      </c>
      <c r="D12" s="154"/>
      <c r="E12" s="153" t="s">
        <v>37</v>
      </c>
      <c r="F12" s="220"/>
      <c r="G12" s="36" t="s">
        <v>26</v>
      </c>
      <c r="H12" s="36" t="s">
        <v>28</v>
      </c>
      <c r="I12" s="36" t="s">
        <v>28</v>
      </c>
      <c r="J12" s="36" t="s">
        <v>29</v>
      </c>
      <c r="K12" s="36" t="s">
        <v>30</v>
      </c>
      <c r="L12" s="37" t="s">
        <v>30</v>
      </c>
      <c r="M12" s="104"/>
      <c r="N12" s="109" t="s">
        <v>52</v>
      </c>
      <c r="O12" s="109" t="s">
        <v>53</v>
      </c>
      <c r="P12" s="110" t="s">
        <v>54</v>
      </c>
      <c r="Q12" s="111">
        <v>41267</v>
      </c>
      <c r="R12" s="111">
        <v>41274</v>
      </c>
      <c r="S12" s="110" t="s">
        <v>55</v>
      </c>
      <c r="T12" s="110" t="s">
        <v>56</v>
      </c>
      <c r="U12" s="110" t="s">
        <v>57</v>
      </c>
      <c r="V12" s="9"/>
      <c r="W12" s="159" t="s">
        <v>31</v>
      </c>
      <c r="X12" s="160"/>
      <c r="Y12" s="208"/>
      <c r="Z12" s="208"/>
      <c r="AA12" s="208"/>
      <c r="AB12" s="187" t="s">
        <v>44</v>
      </c>
      <c r="AC12" s="142">
        <f>YEAR(Beginndatum_1)</f>
        <v>2012</v>
      </c>
      <c r="AD12" s="157" t="s">
        <v>38</v>
      </c>
    </row>
    <row r="13" spans="2:30" ht="21" customHeight="1">
      <c r="B13" s="190"/>
      <c r="C13" s="47" t="s">
        <v>24</v>
      </c>
      <c r="D13" s="47" t="s">
        <v>25</v>
      </c>
      <c r="E13" s="47" t="s">
        <v>24</v>
      </c>
      <c r="F13" s="47" t="s">
        <v>25</v>
      </c>
      <c r="G13" s="38" t="s">
        <v>27</v>
      </c>
      <c r="H13" s="39">
        <v>0.25</v>
      </c>
      <c r="I13" s="39">
        <v>0.4</v>
      </c>
      <c r="J13" s="39">
        <v>0.5</v>
      </c>
      <c r="K13" s="39">
        <v>1.25</v>
      </c>
      <c r="L13" s="40">
        <v>1.5</v>
      </c>
      <c r="M13" s="105"/>
      <c r="N13" s="105"/>
      <c r="O13" s="105"/>
      <c r="P13" s="105"/>
      <c r="Q13" s="105"/>
      <c r="R13" s="105"/>
      <c r="S13" s="105"/>
      <c r="T13" s="105"/>
      <c r="U13" s="105"/>
      <c r="V13" s="9"/>
      <c r="W13" s="161"/>
      <c r="X13" s="162"/>
      <c r="Y13" s="208"/>
      <c r="Z13" s="208"/>
      <c r="AA13" s="208"/>
      <c r="AB13" s="188"/>
      <c r="AC13" s="143"/>
      <c r="AD13" s="158"/>
    </row>
    <row r="14" spans="2:30" ht="21" customHeight="1">
      <c r="B14" s="95">
        <f>Beginndatum_1</f>
        <v>41153</v>
      </c>
      <c r="C14" s="20"/>
      <c r="D14" s="20"/>
      <c r="E14" s="20"/>
      <c r="F14" s="46"/>
      <c r="G14" s="113">
        <f>IF(B14&lt;&gt;"",D14+IF(D14&lt;C14,1,0)-C14+F14+IF(F14&lt;E14,1,0)-E14,"")</f>
        <v>0</v>
      </c>
      <c r="H14" s="114">
        <f>IF(B14&lt;&gt;"",MAX(IF(AND(D14&lt;&gt;"",C14&lt;&gt;""),IF(D14&gt;IF(C14=1,0,C14),((MIN(D14,6/24)-MIN(IF(C14=1,0,C14),6/24))+(MAX(D14,20/24)-MAX(IF(C14=1,0,C14),20/24))),(1-MAX(C14,20/24)+MIN(D14,6/24))),0)+IF(AND(F14&lt;&gt;"",E14&lt;&gt;""),IF(F14&gt;IF(E14=1,0,E14),((MIN(F14,6/24)-MIN(IF(E14=1,0,E14),6/24))+(MAX(F14,20/24)-MAX(IF(E14=1,0,E14),20/24))),(1-MAX(E14,20/24)+MIN(F14,6/24))),0)-I14,0),"")</f>
        <v>0</v>
      </c>
      <c r="I14" s="115">
        <f>IF(B14&lt;&gt;"",IF(IF(C14=1,0,C14)&gt;D14,MIN(D14,4/24),0)+IF(IF(E14=1,0,E14)&gt;F14,MIN(F14,4/24),0),"")</f>
        <v>0</v>
      </c>
      <c r="J14" s="114">
        <f>IF(B14&lt;&gt;"",IF(AND(N14=1,O14=0,P14=0),G14-IF(OR(Q14=1,R14=1),(IF(IF(C14=1,0,C14)&gt;D14,1-MAX(C14,14/24)+D14,MAX(D14,14/24)-MAX(C14,14/24))+IF(IF(E14=1,0,E14)&gt;F14,1-MAX(E14,14/24)+F14,MAX(F14,14/24)-MAX(E14,14/24))),(IF(OR(T14=1,U14=1),IF(IF(C14=1,0,C14)&gt;D14,D14,0)+IF(IF(E14=1,0,E14)&gt;F14,F14,0),IF(IF(C14=1,0,C14)&gt;D14,MAX(D14,4/24)-4/24,0)+IF(IF(E14=1,0,E14)&gt;F14,MAX(F14,4/24)-4/24,0)))),0)+IF(AND(S14=1,T14=0,U14=0),IF(OR(N14=1,O14=1,P14=1,Q14=1,R14=1),(IF(C14&gt;D14,(MAX(D14,4/24)-(4/24)),0)+IF(E14&gt;F14,(MAX(F14,4/24)-(4/24)),0)),(IF(C14&gt;D14,D14,0)+IF(E14&gt;F14,F14,0))),0),"")</f>
        <v>0</v>
      </c>
      <c r="K14" s="116">
        <f>IF(B14&lt;&gt;"",IF(AND(OR(O14=1,R14=1),P14=0),G14-(IF(U14=1,IF(IF(C14=1,0,C14)&gt;D14,D14,0)+IF(IF(E14=1,0,E14)&gt;F14,F14,0),IF(IF(C14=1,0,C14)&gt;D14,MAX(D14,4/24)-4/24,0)+IF(IF(E14=1,0,E14)&gt;F14,MAX(F14,4/24)-4/24,0)))-IF(R14=1,(IF(IF(C14=1,0,C14)&gt;D14,14/24-MIN(IF(C14=1,0,C14),14/24),MIN(IF(D14=0,1,D14),14/24)-MIN(IF(C14=1,0,C14),14/24))+IF(IF(E14=1,0,E14)&gt;F14,14/24-MIN(IF(E14=1,0,E14),14/24),MIN(IF(F14=0,1,F14),14/24)-MIN(IF(E14=1,0,E14),14/24))),0),0)+IF(AND(T14=1,U14=0),IF(OR(O14=1,P14=1,Q14=1,R14=1),(IF(C14&gt;D14,(MAX(D14,4/24)-(4/24)),0)+IF(E14&gt;F14,(MAX(F14,4/24)-(4/24)),0)),(IF(C14&gt;D14,D14,0)+IF(E14&gt;F14,F14,0))),0),"")</f>
        <v>0</v>
      </c>
      <c r="L14" s="117">
        <f>IF(B14&lt;&gt;"",IF(OR(P14=1,Q14=1),G14-(IF(IF(C14=1,0,C14)&gt;D14,MAX(D14,4/24)-4/24,0)+IF(IF(E14=1,0,E14)&gt;F14,MAX(F14,4/24)-4/24,0))-IF(Q14=1,(IF(IF(C14=1,0,C14)&gt;D14,14/24-MIN(IF(C14=1,0,C14),14/24),MIN(IF(D14=0,1,D14),14/24)-MIN(IF(C14=1,0,C14),14/24))+IF(IF(E14=1,0,E14)&gt;F14,14/24-MIN(IF(E14=1,0,E14),14/24),MIN(IF(F14=0,1,F14),14/24)-MIN(IF(E14=1,0,E14),14/24))),0),0)+IF(U14=1,IF(OR(P14=1,Q14=1),(IF(C14&gt;D14,(MAX(D14,4/24)-(4/24)),0)+IF(E14&gt;F14,(MAX(F14,4/24)-(4/24)),0)),(IF(C14&gt;D14,D14,0)+IF(E14&gt;F14,F14,0))),0),"")</f>
        <v>0</v>
      </c>
      <c r="M14" s="106"/>
      <c r="N14" s="112">
        <f>IF(ISNUMBER(B14),IF(WEEKDAY(B14,1)=1,1,0),0)</f>
        <v>0</v>
      </c>
      <c r="O14" s="112">
        <f aca="true" t="shared" si="0" ref="O14:O43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P14" s="112">
        <f aca="true" t="shared" si="1" ref="P14:P43">IF(ISNUMBER(B14),IF(OR(B14=Weihnachtstag_1_1,B14=Weihnachtstag_2_1,B14=Tag_der_Arbeit_1),1,0),0)</f>
        <v>0</v>
      </c>
      <c r="Q14" s="112">
        <f aca="true" t="shared" si="2" ref="Q14:Q43">IF(ISNUMBER(B14),IF(B14=Heiligabend_1,1,0),0)</f>
        <v>0</v>
      </c>
      <c r="R14" s="112">
        <f aca="true" t="shared" si="3" ref="R14:R43">IF(ISNUMBER(B14),IF(B14=Sylvester_1,1,0),0)</f>
        <v>0</v>
      </c>
      <c r="S14" s="112">
        <f>IF(ISNUMBER(B14),IF(WEEKDAY(B14+1,1)=1,1,0),0)</f>
        <v>1</v>
      </c>
      <c r="T14" s="112">
        <f aca="true" t="shared" si="4" ref="T14:T43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U14" s="112">
        <f aca="true" t="shared" si="5" ref="U14:U43">IF(ISNUMBER(B14),IF(OR(B14+1=Weihnachtstag_1_1,B14+1=Weihnachtstag_2_1,B14+1=Tag_der_Arbeit_1),1,0),0)</f>
        <v>0</v>
      </c>
      <c r="V14" s="22"/>
      <c r="W14" s="182"/>
      <c r="X14" s="183"/>
      <c r="Y14" s="208"/>
      <c r="Z14" s="208"/>
      <c r="AA14" s="208"/>
      <c r="AB14" s="51" t="s">
        <v>0</v>
      </c>
      <c r="AC14" s="52">
        <f>DATE(AC12,1,1)</f>
        <v>40909</v>
      </c>
      <c r="AD14" s="53">
        <v>125</v>
      </c>
    </row>
    <row r="15" spans="2:30" ht="21" customHeight="1">
      <c r="B15" s="17">
        <f>IF(B14&lt;&gt;"",IF(MONTH(Beginndatum_1)=MONTH(B14+1),B14+1,""),"")</f>
        <v>41154</v>
      </c>
      <c r="C15" s="21"/>
      <c r="D15" s="21"/>
      <c r="E15" s="21"/>
      <c r="F15" s="21"/>
      <c r="G15" s="139">
        <f aca="true" t="shared" si="6" ref="G15:G43">IF(B15&lt;&gt;"",D15+IF(D15&lt;C15,1,0)-C15+F15+IF(F15&lt;E15,1,0)-E15,"")</f>
        <v>0</v>
      </c>
      <c r="H15" s="90">
        <f aca="true" t="shared" si="7" ref="H15:H43">IF(B15&lt;&gt;"",MAX(IF(AND(D15&lt;&gt;"",C15&lt;&gt;""),IF(D15&gt;IF(C15=1,0,C15),((MIN(D15,6/24)-MIN(IF(C15=1,0,C15),6/24))+(MAX(D15,20/24)-MAX(IF(C15=1,0,C15),20/24))),(1-MAX(C15,20/24)+MIN(D15,6/24))),0)+IF(AND(F15&lt;&gt;"",E15&lt;&gt;""),IF(F15&gt;IF(E15=1,0,E15),((MIN(F15,6/24)-MIN(IF(E15=1,0,E15),6/24))+(MAX(F15,20/24)-MAX(IF(E15=1,0,E15),20/24))),(1-MAX(E15,20/24)+MIN(F15,6/24))),0)-I15,0),"")</f>
        <v>0</v>
      </c>
      <c r="I15" s="119">
        <f aca="true" t="shared" si="8" ref="I15:I43">IF(B15&lt;&gt;"",IF(IF(C15=1,0,C15)&gt;D15,MIN(D15,4/24),0)+IF(IF(E15=1,0,E15)&gt;F15,MIN(F15,4/24),0),"")</f>
        <v>0</v>
      </c>
      <c r="J15" s="90">
        <f aca="true" t="shared" si="9" ref="J15:J43">IF(B15&lt;&gt;"",IF(AND(N15=1,O15=0,P15=0),G15-IF(OR(Q15=1,R15=1),(IF(IF(C15=1,0,C15)&gt;D15,1-MAX(C15,14/24)+D15,MAX(D15,14/24)-MAX(C15,14/24))+IF(IF(E15=1,0,E15)&gt;F15,1-MAX(E15,14/24)+F15,MAX(F15,14/24)-MAX(E15,14/24))),(IF(OR(T15=1,U15=1),IF(IF(C15=1,0,C15)&gt;D15,D15,0)+IF(IF(E15=1,0,E15)&gt;F15,F15,0),IF(IF(C15=1,0,C15)&gt;D15,MAX(D15,4/24)-4/24,0)+IF(IF(E15=1,0,E15)&gt;F15,MAX(F15,4/24)-4/24,0)))),0)+IF(AND(S15=1,T15=0,U15=0),IF(OR(N15=1,O15=1,P15=1,Q15=1,R15=1),(IF(C15&gt;D15,(MAX(D15,4/24)-(4/24)),0)+IF(E15&gt;F15,(MAX(F15,4/24)-(4/24)),0)),(IF(C15&gt;D15,D15,0)+IF(E15&gt;F15,F15,0))),0),"")</f>
        <v>0</v>
      </c>
      <c r="K15" s="121">
        <f aca="true" t="shared" si="10" ref="K15:K43">IF(B15&lt;&gt;"",IF(AND(OR(O15=1,R15=1),P15=0),G15-(IF(U15=1,IF(IF(C15=1,0,C15)&gt;D15,D15,0)+IF(IF(E15=1,0,E15)&gt;F15,F15,0),IF(IF(C15=1,0,C15)&gt;D15,MAX(D15,4/24)-4/24,0)+IF(IF(E15=1,0,E15)&gt;F15,MAX(F15,4/24)-4/24,0)))-IF(R15=1,(IF(IF(C15=1,0,C15)&gt;D15,14/24-MIN(IF(C15=1,0,C15),14/24),MIN(IF(D15=0,1,D15),14/24)-MIN(IF(C15=1,0,C15),14/24))+IF(IF(E15=1,0,E15)&gt;F15,14/24-MIN(IF(E15=1,0,E15),14/24),MIN(IF(F15=0,1,F15),14/24)-MIN(IF(E15=1,0,E15),14/24))),0),0)+IF(AND(T15=1,U15=0),IF(OR(O15=1,P15=1,Q15=1,R15=1),(IF(C15&gt;D15,(MAX(D15,4/24)-(4/24)),0)+IF(E15&gt;F15,(MAX(F15,4/24)-(4/24)),0)),(IF(C15&gt;D15,D15,0)+IF(E15&gt;F15,F15,0))),0),"")</f>
        <v>0</v>
      </c>
      <c r="L15" s="91">
        <f aca="true" t="shared" si="11" ref="L15:L43">IF(B15&lt;&gt;"",IF(OR(P15=1,Q15=1),G15-(IF(IF(C15=1,0,C15)&gt;D15,MAX(D15,4/24)-4/24,0)+IF(IF(E15=1,0,E15)&gt;F15,MAX(F15,4/24)-4/24,0))-IF(Q15=1,(IF(IF(C15=1,0,C15)&gt;D15,14/24-MIN(IF(C15=1,0,C15),14/24),MIN(IF(D15=0,1,D15),14/24)-MIN(IF(C15=1,0,C15),14/24))+IF(IF(E15=1,0,E15)&gt;F15,14/24-MIN(IF(E15=1,0,E15),14/24),MIN(IF(F15=0,1,F15),14/24)-MIN(IF(E15=1,0,E15),14/24))),0),0)+IF(U15=1,IF(OR(P15=1,Q15=1),(IF(C15&gt;D15,(MAX(D15,4/24)-(4/24)),0)+IF(E15&gt;F15,(MAX(F15,4/24)-(4/24)),0)),(IF(C15&gt;D15,D15,0)+IF(E15&gt;F15,F15,0))),0),"")</f>
        <v>0</v>
      </c>
      <c r="M15" s="107"/>
      <c r="N15" s="112">
        <f aca="true" t="shared" si="12" ref="N15:N43">IF(ISNUMBER(B15),IF(WEEKDAY(B15,1)=1,1,0),0)</f>
        <v>1</v>
      </c>
      <c r="O15" s="112">
        <f t="shared" si="0"/>
        <v>0</v>
      </c>
      <c r="P15" s="112">
        <f t="shared" si="1"/>
        <v>0</v>
      </c>
      <c r="Q15" s="112">
        <f t="shared" si="2"/>
        <v>0</v>
      </c>
      <c r="R15" s="112">
        <f t="shared" si="3"/>
        <v>0</v>
      </c>
      <c r="S15" s="112">
        <f aca="true" t="shared" si="13" ref="S15:S43">IF(ISNUMBER(B15),IF(WEEKDAY(B15+1,1)=1,1,0),0)</f>
        <v>0</v>
      </c>
      <c r="T15" s="112">
        <f t="shared" si="4"/>
        <v>0</v>
      </c>
      <c r="U15" s="112">
        <f t="shared" si="5"/>
        <v>0</v>
      </c>
      <c r="V15" s="9"/>
      <c r="W15" s="23" t="s">
        <v>17</v>
      </c>
      <c r="X15" s="24">
        <f>(Stunden_1*24)*Stundenlohn_1</f>
        <v>0</v>
      </c>
      <c r="Y15" s="208"/>
      <c r="Z15" s="208"/>
      <c r="AA15" s="208"/>
      <c r="AB15" s="54" t="s">
        <v>1</v>
      </c>
      <c r="AC15" s="55">
        <f>Ostersonntag_1-2</f>
        <v>41005</v>
      </c>
      <c r="AD15" s="56">
        <v>125</v>
      </c>
    </row>
    <row r="16" spans="2:30" ht="21" customHeight="1">
      <c r="B16" s="18">
        <f aca="true" t="shared" si="14" ref="B16:B44">IF(B15&lt;&gt;"",IF(MONTH(Beginndatum_1)=MONTH(B15+1),B15+1,""),"")</f>
        <v>41155</v>
      </c>
      <c r="C16" s="21"/>
      <c r="D16" s="21"/>
      <c r="E16" s="21"/>
      <c r="F16" s="21"/>
      <c r="G16" s="119">
        <f t="shared" si="6"/>
        <v>0</v>
      </c>
      <c r="H16" s="90">
        <f t="shared" si="7"/>
        <v>0</v>
      </c>
      <c r="I16" s="90">
        <f t="shared" si="8"/>
        <v>0</v>
      </c>
      <c r="J16" s="90">
        <f t="shared" si="9"/>
        <v>0</v>
      </c>
      <c r="K16" s="91">
        <f t="shared" si="10"/>
        <v>0</v>
      </c>
      <c r="L16" s="91">
        <f t="shared" si="11"/>
        <v>0</v>
      </c>
      <c r="M16" s="107"/>
      <c r="N16" s="112">
        <f t="shared" si="12"/>
        <v>0</v>
      </c>
      <c r="O16" s="112">
        <f t="shared" si="0"/>
        <v>0</v>
      </c>
      <c r="P16" s="112">
        <f t="shared" si="1"/>
        <v>0</v>
      </c>
      <c r="Q16" s="112">
        <f t="shared" si="2"/>
        <v>0</v>
      </c>
      <c r="R16" s="112">
        <f t="shared" si="3"/>
        <v>0</v>
      </c>
      <c r="S16" s="112">
        <f t="shared" si="13"/>
        <v>0</v>
      </c>
      <c r="T16" s="112">
        <f t="shared" si="4"/>
        <v>0</v>
      </c>
      <c r="U16" s="112">
        <f t="shared" si="5"/>
        <v>0</v>
      </c>
      <c r="V16" s="9"/>
      <c r="W16" s="25" t="s">
        <v>11</v>
      </c>
      <c r="X16" s="26">
        <f>(Nachtstd_25_1*24)*(Stundenlohn_1*25%)</f>
        <v>0</v>
      </c>
      <c r="Y16" s="208"/>
      <c r="Z16" s="208"/>
      <c r="AA16" s="208"/>
      <c r="AB16" s="54" t="s">
        <v>3</v>
      </c>
      <c r="AC16" s="55">
        <f>Ostersonntag_1+1</f>
        <v>41008</v>
      </c>
      <c r="AD16" s="56">
        <v>125</v>
      </c>
    </row>
    <row r="17" spans="2:30" ht="21" customHeight="1">
      <c r="B17" s="18">
        <f t="shared" si="14"/>
        <v>41156</v>
      </c>
      <c r="C17" s="21"/>
      <c r="D17" s="21"/>
      <c r="E17" s="21"/>
      <c r="F17" s="21"/>
      <c r="G17" s="119">
        <f t="shared" si="6"/>
        <v>0</v>
      </c>
      <c r="H17" s="90">
        <f t="shared" si="7"/>
        <v>0</v>
      </c>
      <c r="I17" s="119">
        <f t="shared" si="8"/>
        <v>0</v>
      </c>
      <c r="J17" s="90">
        <f t="shared" si="9"/>
        <v>0</v>
      </c>
      <c r="K17" s="121">
        <f t="shared" si="10"/>
        <v>0</v>
      </c>
      <c r="L17" s="91">
        <f t="shared" si="11"/>
        <v>0</v>
      </c>
      <c r="M17" s="107"/>
      <c r="N17" s="112">
        <f t="shared" si="12"/>
        <v>0</v>
      </c>
      <c r="O17" s="112">
        <f t="shared" si="0"/>
        <v>0</v>
      </c>
      <c r="P17" s="112">
        <f t="shared" si="1"/>
        <v>0</v>
      </c>
      <c r="Q17" s="112">
        <f t="shared" si="2"/>
        <v>0</v>
      </c>
      <c r="R17" s="112">
        <f t="shared" si="3"/>
        <v>0</v>
      </c>
      <c r="S17" s="112">
        <f t="shared" si="13"/>
        <v>0</v>
      </c>
      <c r="T17" s="112">
        <f t="shared" si="4"/>
        <v>0</v>
      </c>
      <c r="U17" s="112">
        <f t="shared" si="5"/>
        <v>0</v>
      </c>
      <c r="V17" s="9"/>
      <c r="W17" s="25" t="s">
        <v>13</v>
      </c>
      <c r="X17" s="26">
        <f>(Nachtstd_40_1*24)*(Stundenlohn_1*40%)</f>
        <v>0</v>
      </c>
      <c r="Y17" s="208"/>
      <c r="Z17" s="208"/>
      <c r="AA17" s="208"/>
      <c r="AB17" s="54" t="s">
        <v>6</v>
      </c>
      <c r="AC17" s="55">
        <f>DATE(AC12,5,1)</f>
        <v>41030</v>
      </c>
      <c r="AD17" s="56">
        <v>150</v>
      </c>
    </row>
    <row r="18" spans="2:30" ht="21" customHeight="1">
      <c r="B18" s="18">
        <f t="shared" si="14"/>
        <v>41157</v>
      </c>
      <c r="C18" s="21"/>
      <c r="D18" s="21"/>
      <c r="E18" s="21"/>
      <c r="F18" s="21"/>
      <c r="G18" s="119">
        <f t="shared" si="6"/>
        <v>0</v>
      </c>
      <c r="H18" s="90">
        <f t="shared" si="7"/>
        <v>0</v>
      </c>
      <c r="I18" s="119">
        <f t="shared" si="8"/>
        <v>0</v>
      </c>
      <c r="J18" s="90">
        <f t="shared" si="9"/>
        <v>0</v>
      </c>
      <c r="K18" s="121">
        <f t="shared" si="10"/>
        <v>0</v>
      </c>
      <c r="L18" s="91">
        <f t="shared" si="11"/>
        <v>0</v>
      </c>
      <c r="M18" s="107"/>
      <c r="N18" s="112">
        <f t="shared" si="12"/>
        <v>0</v>
      </c>
      <c r="O18" s="112">
        <f t="shared" si="0"/>
        <v>0</v>
      </c>
      <c r="P18" s="112">
        <f t="shared" si="1"/>
        <v>0</v>
      </c>
      <c r="Q18" s="112">
        <f t="shared" si="2"/>
        <v>0</v>
      </c>
      <c r="R18" s="112">
        <f t="shared" si="3"/>
        <v>0</v>
      </c>
      <c r="S18" s="112">
        <f t="shared" si="13"/>
        <v>0</v>
      </c>
      <c r="T18" s="112">
        <f t="shared" si="4"/>
        <v>0</v>
      </c>
      <c r="U18" s="112">
        <f t="shared" si="5"/>
        <v>0</v>
      </c>
      <c r="V18" s="9"/>
      <c r="W18" s="25" t="s">
        <v>14</v>
      </c>
      <c r="X18" s="26">
        <f>(Sonntagsstd_1*24)*(Stundenlohn_1*50%)</f>
        <v>0</v>
      </c>
      <c r="Y18" s="208"/>
      <c r="Z18" s="208"/>
      <c r="AA18" s="208"/>
      <c r="AB18" s="54" t="s">
        <v>7</v>
      </c>
      <c r="AC18" s="55">
        <f>Ostersonntag_1+39</f>
        <v>41046</v>
      </c>
      <c r="AD18" s="56">
        <v>125</v>
      </c>
    </row>
    <row r="19" spans="2:30" ht="21" customHeight="1">
      <c r="B19" s="18">
        <f t="shared" si="14"/>
        <v>41158</v>
      </c>
      <c r="C19" s="21"/>
      <c r="D19" s="21"/>
      <c r="E19" s="21"/>
      <c r="F19" s="21"/>
      <c r="G19" s="119">
        <f t="shared" si="6"/>
        <v>0</v>
      </c>
      <c r="H19" s="90">
        <f t="shared" si="7"/>
        <v>0</v>
      </c>
      <c r="I19" s="90">
        <f t="shared" si="8"/>
        <v>0</v>
      </c>
      <c r="J19" s="90">
        <f t="shared" si="9"/>
        <v>0</v>
      </c>
      <c r="K19" s="121">
        <f t="shared" si="10"/>
        <v>0</v>
      </c>
      <c r="L19" s="91">
        <f t="shared" si="11"/>
        <v>0</v>
      </c>
      <c r="M19" s="107"/>
      <c r="N19" s="112">
        <f t="shared" si="12"/>
        <v>0</v>
      </c>
      <c r="O19" s="112">
        <f t="shared" si="0"/>
        <v>0</v>
      </c>
      <c r="P19" s="112">
        <f t="shared" si="1"/>
        <v>0</v>
      </c>
      <c r="Q19" s="112">
        <f t="shared" si="2"/>
        <v>0</v>
      </c>
      <c r="R19" s="112">
        <f t="shared" si="3"/>
        <v>0</v>
      </c>
      <c r="S19" s="112">
        <f t="shared" si="13"/>
        <v>0</v>
      </c>
      <c r="T19" s="112">
        <f t="shared" si="4"/>
        <v>0</v>
      </c>
      <c r="U19" s="112">
        <f t="shared" si="5"/>
        <v>0</v>
      </c>
      <c r="V19" s="9"/>
      <c r="W19" s="27" t="s">
        <v>15</v>
      </c>
      <c r="X19" s="26">
        <f>(Feiertagsstd_125_1*24)*(Stundenlohn_1*125%)</f>
        <v>0</v>
      </c>
      <c r="Y19" s="208"/>
      <c r="Z19" s="208"/>
      <c r="AA19" s="208"/>
      <c r="AB19" s="54" t="s">
        <v>8</v>
      </c>
      <c r="AC19" s="55">
        <f>Ostersonntag_1+50</f>
        <v>41057</v>
      </c>
      <c r="AD19" s="56">
        <v>125</v>
      </c>
    </row>
    <row r="20" spans="2:30" ht="21" customHeight="1">
      <c r="B20" s="18">
        <f t="shared" si="14"/>
        <v>41159</v>
      </c>
      <c r="C20" s="21"/>
      <c r="D20" s="21"/>
      <c r="E20" s="21"/>
      <c r="F20" s="21"/>
      <c r="G20" s="119">
        <f t="shared" si="6"/>
        <v>0</v>
      </c>
      <c r="H20" s="90">
        <f t="shared" si="7"/>
        <v>0</v>
      </c>
      <c r="I20" s="119">
        <f t="shared" si="8"/>
        <v>0</v>
      </c>
      <c r="J20" s="90">
        <f t="shared" si="9"/>
        <v>0</v>
      </c>
      <c r="K20" s="121">
        <f t="shared" si="10"/>
        <v>0</v>
      </c>
      <c r="L20" s="91">
        <f t="shared" si="11"/>
        <v>0</v>
      </c>
      <c r="M20" s="107"/>
      <c r="N20" s="112">
        <f t="shared" si="12"/>
        <v>0</v>
      </c>
      <c r="O20" s="112">
        <f t="shared" si="0"/>
        <v>0</v>
      </c>
      <c r="P20" s="112">
        <f t="shared" si="1"/>
        <v>0</v>
      </c>
      <c r="Q20" s="112">
        <f t="shared" si="2"/>
        <v>0</v>
      </c>
      <c r="R20" s="112">
        <f t="shared" si="3"/>
        <v>0</v>
      </c>
      <c r="S20" s="112">
        <f t="shared" si="13"/>
        <v>0</v>
      </c>
      <c r="T20" s="112">
        <f t="shared" si="4"/>
        <v>0</v>
      </c>
      <c r="U20" s="112">
        <f t="shared" si="5"/>
        <v>0</v>
      </c>
      <c r="V20" s="9"/>
      <c r="W20" s="28" t="s">
        <v>16</v>
      </c>
      <c r="X20" s="29">
        <f>(Feiertagsstd_150_1*24)*(Stundenlohn_1*150%)</f>
        <v>0</v>
      </c>
      <c r="Y20" s="208"/>
      <c r="Z20" s="208"/>
      <c r="AA20" s="208"/>
      <c r="AB20" s="54" t="s">
        <v>9</v>
      </c>
      <c r="AC20" s="55">
        <f>DATE(AC12,10,3)</f>
        <v>41185</v>
      </c>
      <c r="AD20" s="56">
        <v>125</v>
      </c>
    </row>
    <row r="21" spans="2:30" ht="21" customHeight="1">
      <c r="B21" s="18">
        <f t="shared" si="14"/>
        <v>41160</v>
      </c>
      <c r="C21" s="21"/>
      <c r="D21" s="21"/>
      <c r="E21" s="21"/>
      <c r="F21" s="21"/>
      <c r="G21" s="119">
        <f t="shared" si="6"/>
        <v>0</v>
      </c>
      <c r="H21" s="90">
        <f t="shared" si="7"/>
        <v>0</v>
      </c>
      <c r="I21" s="119">
        <f t="shared" si="8"/>
        <v>0</v>
      </c>
      <c r="J21" s="90">
        <f t="shared" si="9"/>
        <v>0</v>
      </c>
      <c r="K21" s="121">
        <f t="shared" si="10"/>
        <v>0</v>
      </c>
      <c r="L21" s="91">
        <f t="shared" si="11"/>
        <v>0</v>
      </c>
      <c r="M21" s="107"/>
      <c r="N21" s="112">
        <f t="shared" si="12"/>
        <v>0</v>
      </c>
      <c r="O21" s="112">
        <f t="shared" si="0"/>
        <v>0</v>
      </c>
      <c r="P21" s="112">
        <f t="shared" si="1"/>
        <v>0</v>
      </c>
      <c r="Q21" s="112">
        <f t="shared" si="2"/>
        <v>0</v>
      </c>
      <c r="R21" s="112">
        <f t="shared" si="3"/>
        <v>0</v>
      </c>
      <c r="S21" s="112">
        <f t="shared" si="13"/>
        <v>1</v>
      </c>
      <c r="T21" s="112">
        <f t="shared" si="4"/>
        <v>0</v>
      </c>
      <c r="U21" s="112">
        <f t="shared" si="5"/>
        <v>0</v>
      </c>
      <c r="V21" s="9"/>
      <c r="W21" s="30"/>
      <c r="X21" s="31"/>
      <c r="Y21" s="208"/>
      <c r="Z21" s="208"/>
      <c r="AA21" s="208"/>
      <c r="AB21" s="57" t="s">
        <v>34</v>
      </c>
      <c r="AC21" s="66">
        <f>DATE(AC12,12,24)</f>
        <v>41267</v>
      </c>
      <c r="AD21" s="56">
        <v>150</v>
      </c>
    </row>
    <row r="22" spans="2:30" ht="21" customHeight="1">
      <c r="B22" s="18">
        <f t="shared" si="14"/>
        <v>41161</v>
      </c>
      <c r="C22" s="21"/>
      <c r="D22" s="21"/>
      <c r="E22" s="21"/>
      <c r="F22" s="21"/>
      <c r="G22" s="119">
        <f t="shared" si="6"/>
        <v>0</v>
      </c>
      <c r="H22" s="90">
        <f t="shared" si="7"/>
        <v>0</v>
      </c>
      <c r="I22" s="119">
        <f t="shared" si="8"/>
        <v>0</v>
      </c>
      <c r="J22" s="90">
        <f t="shared" si="9"/>
        <v>0</v>
      </c>
      <c r="K22" s="121">
        <f t="shared" si="10"/>
        <v>0</v>
      </c>
      <c r="L22" s="91">
        <f t="shared" si="11"/>
        <v>0</v>
      </c>
      <c r="M22" s="107"/>
      <c r="N22" s="112">
        <f t="shared" si="12"/>
        <v>1</v>
      </c>
      <c r="O22" s="112">
        <f t="shared" si="0"/>
        <v>0</v>
      </c>
      <c r="P22" s="112">
        <f t="shared" si="1"/>
        <v>0</v>
      </c>
      <c r="Q22" s="112">
        <f t="shared" si="2"/>
        <v>0</v>
      </c>
      <c r="R22" s="112">
        <f t="shared" si="3"/>
        <v>0</v>
      </c>
      <c r="S22" s="112">
        <f t="shared" si="13"/>
        <v>0</v>
      </c>
      <c r="T22" s="112">
        <f t="shared" si="4"/>
        <v>0</v>
      </c>
      <c r="U22" s="112">
        <f t="shared" si="5"/>
        <v>0</v>
      </c>
      <c r="V22" s="9"/>
      <c r="W22" s="32"/>
      <c r="X22" s="33"/>
      <c r="Y22" s="208"/>
      <c r="Z22" s="208"/>
      <c r="AA22" s="208"/>
      <c r="AB22" s="54" t="s">
        <v>10</v>
      </c>
      <c r="AC22" s="55">
        <f>DATE(AC12,12,25)</f>
        <v>41268</v>
      </c>
      <c r="AD22" s="56">
        <v>150</v>
      </c>
    </row>
    <row r="23" spans="2:30" ht="21" customHeight="1">
      <c r="B23" s="18">
        <f t="shared" si="14"/>
        <v>41162</v>
      </c>
      <c r="C23" s="21"/>
      <c r="D23" s="21"/>
      <c r="E23" s="21"/>
      <c r="F23" s="21"/>
      <c r="G23" s="119">
        <f t="shared" si="6"/>
        <v>0</v>
      </c>
      <c r="H23" s="90">
        <f t="shared" si="7"/>
        <v>0</v>
      </c>
      <c r="I23" s="119">
        <f t="shared" si="8"/>
        <v>0</v>
      </c>
      <c r="J23" s="90">
        <f t="shared" si="9"/>
        <v>0</v>
      </c>
      <c r="K23" s="121">
        <f t="shared" si="10"/>
        <v>0</v>
      </c>
      <c r="L23" s="91">
        <f t="shared" si="11"/>
        <v>0</v>
      </c>
      <c r="M23" s="107"/>
      <c r="N23" s="112">
        <f t="shared" si="12"/>
        <v>0</v>
      </c>
      <c r="O23" s="112">
        <f t="shared" si="0"/>
        <v>0</v>
      </c>
      <c r="P23" s="112">
        <f t="shared" si="1"/>
        <v>0</v>
      </c>
      <c r="Q23" s="112">
        <f t="shared" si="2"/>
        <v>0</v>
      </c>
      <c r="R23" s="112">
        <f t="shared" si="3"/>
        <v>0</v>
      </c>
      <c r="S23" s="112">
        <f t="shared" si="13"/>
        <v>0</v>
      </c>
      <c r="T23" s="112">
        <f t="shared" si="4"/>
        <v>0</v>
      </c>
      <c r="U23" s="112">
        <f t="shared" si="5"/>
        <v>0</v>
      </c>
      <c r="V23" s="9"/>
      <c r="W23" s="32"/>
      <c r="X23" s="33"/>
      <c r="Y23" s="208"/>
      <c r="Z23" s="208"/>
      <c r="AA23" s="208"/>
      <c r="AB23" s="54" t="s">
        <v>12</v>
      </c>
      <c r="AC23" s="55">
        <f>DATE(AC12,12,26)</f>
        <v>41269</v>
      </c>
      <c r="AD23" s="56">
        <v>150</v>
      </c>
    </row>
    <row r="24" spans="2:30" ht="21" customHeight="1">
      <c r="B24" s="18">
        <f t="shared" si="14"/>
        <v>41163</v>
      </c>
      <c r="C24" s="21"/>
      <c r="D24" s="21"/>
      <c r="E24" s="21"/>
      <c r="F24" s="21"/>
      <c r="G24" s="119">
        <f t="shared" si="6"/>
        <v>0</v>
      </c>
      <c r="H24" s="90">
        <f t="shared" si="7"/>
        <v>0</v>
      </c>
      <c r="I24" s="119">
        <f t="shared" si="8"/>
        <v>0</v>
      </c>
      <c r="J24" s="90">
        <f t="shared" si="9"/>
        <v>0</v>
      </c>
      <c r="K24" s="121">
        <f t="shared" si="10"/>
        <v>0</v>
      </c>
      <c r="L24" s="91">
        <f t="shared" si="11"/>
        <v>0</v>
      </c>
      <c r="M24" s="107"/>
      <c r="N24" s="112">
        <f t="shared" si="12"/>
        <v>0</v>
      </c>
      <c r="O24" s="112">
        <f t="shared" si="0"/>
        <v>0</v>
      </c>
      <c r="P24" s="112">
        <f t="shared" si="1"/>
        <v>0</v>
      </c>
      <c r="Q24" s="112">
        <f t="shared" si="2"/>
        <v>0</v>
      </c>
      <c r="R24" s="112">
        <f t="shared" si="3"/>
        <v>0</v>
      </c>
      <c r="S24" s="112">
        <f t="shared" si="13"/>
        <v>0</v>
      </c>
      <c r="T24" s="112">
        <f t="shared" si="4"/>
        <v>0</v>
      </c>
      <c r="U24" s="112">
        <f t="shared" si="5"/>
        <v>0</v>
      </c>
      <c r="V24" s="9"/>
      <c r="W24" s="32"/>
      <c r="X24" s="33"/>
      <c r="Y24" s="208"/>
      <c r="Z24" s="208"/>
      <c r="AA24" s="208"/>
      <c r="AB24" s="63" t="s">
        <v>35</v>
      </c>
      <c r="AC24" s="84">
        <f>DATE(AC12,12,31)</f>
        <v>41274</v>
      </c>
      <c r="AD24" s="73">
        <v>125</v>
      </c>
    </row>
    <row r="25" spans="2:27" ht="21" customHeight="1">
      <c r="B25" s="18">
        <f t="shared" si="14"/>
        <v>41164</v>
      </c>
      <c r="C25" s="21"/>
      <c r="D25" s="21"/>
      <c r="E25" s="21"/>
      <c r="F25" s="21"/>
      <c r="G25" s="119">
        <f t="shared" si="6"/>
        <v>0</v>
      </c>
      <c r="H25" s="90">
        <f t="shared" si="7"/>
        <v>0</v>
      </c>
      <c r="I25" s="119">
        <f t="shared" si="8"/>
        <v>0</v>
      </c>
      <c r="J25" s="90">
        <f t="shared" si="9"/>
        <v>0</v>
      </c>
      <c r="K25" s="121">
        <f t="shared" si="10"/>
        <v>0</v>
      </c>
      <c r="L25" s="91">
        <f t="shared" si="11"/>
        <v>0</v>
      </c>
      <c r="M25" s="107"/>
      <c r="N25" s="112">
        <f t="shared" si="12"/>
        <v>0</v>
      </c>
      <c r="O25" s="112">
        <f t="shared" si="0"/>
        <v>0</v>
      </c>
      <c r="P25" s="112">
        <f t="shared" si="1"/>
        <v>0</v>
      </c>
      <c r="Q25" s="112">
        <f t="shared" si="2"/>
        <v>0</v>
      </c>
      <c r="R25" s="112">
        <f t="shared" si="3"/>
        <v>0</v>
      </c>
      <c r="S25" s="112">
        <f t="shared" si="13"/>
        <v>0</v>
      </c>
      <c r="T25" s="112">
        <f t="shared" si="4"/>
        <v>0</v>
      </c>
      <c r="U25" s="112">
        <f t="shared" si="5"/>
        <v>0</v>
      </c>
      <c r="V25" s="9"/>
      <c r="W25" s="32"/>
      <c r="X25" s="33"/>
      <c r="Y25" s="208"/>
      <c r="Z25" s="208"/>
      <c r="AA25" s="208"/>
    </row>
    <row r="26" spans="2:30" ht="21" customHeight="1">
      <c r="B26" s="18">
        <f t="shared" si="14"/>
        <v>41165</v>
      </c>
      <c r="C26" s="21"/>
      <c r="D26" s="21"/>
      <c r="E26" s="21"/>
      <c r="F26" s="21"/>
      <c r="G26" s="119">
        <f t="shared" si="6"/>
        <v>0</v>
      </c>
      <c r="H26" s="90">
        <f t="shared" si="7"/>
        <v>0</v>
      </c>
      <c r="I26" s="119">
        <f t="shared" si="8"/>
        <v>0</v>
      </c>
      <c r="J26" s="90">
        <f t="shared" si="9"/>
        <v>0</v>
      </c>
      <c r="K26" s="121">
        <f t="shared" si="10"/>
        <v>0</v>
      </c>
      <c r="L26" s="91">
        <f t="shared" si="11"/>
        <v>0</v>
      </c>
      <c r="M26" s="107"/>
      <c r="N26" s="112">
        <f t="shared" si="12"/>
        <v>0</v>
      </c>
      <c r="O26" s="112">
        <f t="shared" si="0"/>
        <v>0</v>
      </c>
      <c r="P26" s="112">
        <f t="shared" si="1"/>
        <v>0</v>
      </c>
      <c r="Q26" s="112">
        <f t="shared" si="2"/>
        <v>0</v>
      </c>
      <c r="R26" s="112">
        <f t="shared" si="3"/>
        <v>0</v>
      </c>
      <c r="S26" s="112">
        <f t="shared" si="13"/>
        <v>0</v>
      </c>
      <c r="T26" s="112">
        <f t="shared" si="4"/>
        <v>0</v>
      </c>
      <c r="U26" s="112">
        <f t="shared" si="5"/>
        <v>0</v>
      </c>
      <c r="V26" s="9"/>
      <c r="W26" s="32"/>
      <c r="X26" s="33"/>
      <c r="Y26" s="208"/>
      <c r="Z26" s="208"/>
      <c r="AA26" s="208"/>
      <c r="AB26" s="58" t="s">
        <v>43</v>
      </c>
      <c r="AC26" s="59">
        <f>YEAR(Beginndatum_1)</f>
        <v>2012</v>
      </c>
      <c r="AD26" s="60" t="s">
        <v>38</v>
      </c>
    </row>
    <row r="27" spans="2:32" ht="21" customHeight="1">
      <c r="B27" s="18">
        <f t="shared" si="14"/>
        <v>41166</v>
      </c>
      <c r="C27" s="21"/>
      <c r="D27" s="21"/>
      <c r="E27" s="21"/>
      <c r="F27" s="21"/>
      <c r="G27" s="119">
        <f t="shared" si="6"/>
        <v>0</v>
      </c>
      <c r="H27" s="90">
        <f t="shared" si="7"/>
        <v>0</v>
      </c>
      <c r="I27" s="119">
        <f t="shared" si="8"/>
        <v>0</v>
      </c>
      <c r="J27" s="90">
        <f t="shared" si="9"/>
        <v>0</v>
      </c>
      <c r="K27" s="121">
        <f t="shared" si="10"/>
        <v>0</v>
      </c>
      <c r="L27" s="91">
        <f t="shared" si="11"/>
        <v>0</v>
      </c>
      <c r="M27" s="107"/>
      <c r="N27" s="112">
        <f t="shared" si="12"/>
        <v>0</v>
      </c>
      <c r="O27" s="112">
        <f t="shared" si="0"/>
        <v>0</v>
      </c>
      <c r="P27" s="112">
        <f t="shared" si="1"/>
        <v>0</v>
      </c>
      <c r="Q27" s="112">
        <f t="shared" si="2"/>
        <v>0</v>
      </c>
      <c r="R27" s="112">
        <f t="shared" si="3"/>
        <v>0</v>
      </c>
      <c r="S27" s="112">
        <f t="shared" si="13"/>
        <v>0</v>
      </c>
      <c r="T27" s="112">
        <f t="shared" si="4"/>
        <v>0</v>
      </c>
      <c r="U27" s="112">
        <f t="shared" si="5"/>
        <v>0</v>
      </c>
      <c r="V27" s="9"/>
      <c r="W27" s="32"/>
      <c r="X27" s="33"/>
      <c r="Y27" s="208"/>
      <c r="Z27" s="208"/>
      <c r="AA27" s="208"/>
      <c r="AB27" s="176" t="s">
        <v>49</v>
      </c>
      <c r="AC27" s="177"/>
      <c r="AD27" s="178"/>
      <c r="AF27" s="2" t="s">
        <v>48</v>
      </c>
    </row>
    <row r="28" spans="2:30" ht="21" customHeight="1">
      <c r="B28" s="18">
        <f t="shared" si="14"/>
        <v>41167</v>
      </c>
      <c r="C28" s="21"/>
      <c r="D28" s="21"/>
      <c r="E28" s="21"/>
      <c r="F28" s="21"/>
      <c r="G28" s="119">
        <f t="shared" si="6"/>
        <v>0</v>
      </c>
      <c r="H28" s="90">
        <f t="shared" si="7"/>
        <v>0</v>
      </c>
      <c r="I28" s="90">
        <f t="shared" si="8"/>
        <v>0</v>
      </c>
      <c r="J28" s="90">
        <f t="shared" si="9"/>
        <v>0</v>
      </c>
      <c r="K28" s="121">
        <f t="shared" si="10"/>
        <v>0</v>
      </c>
      <c r="L28" s="91">
        <f t="shared" si="11"/>
        <v>0</v>
      </c>
      <c r="M28" s="107"/>
      <c r="N28" s="112">
        <f t="shared" si="12"/>
        <v>0</v>
      </c>
      <c r="O28" s="112">
        <f t="shared" si="0"/>
        <v>0</v>
      </c>
      <c r="P28" s="112">
        <f t="shared" si="1"/>
        <v>0</v>
      </c>
      <c r="Q28" s="112">
        <f t="shared" si="2"/>
        <v>0</v>
      </c>
      <c r="R28" s="112">
        <f t="shared" si="3"/>
        <v>0</v>
      </c>
      <c r="S28" s="112">
        <f t="shared" si="13"/>
        <v>1</v>
      </c>
      <c r="T28" s="112">
        <f t="shared" si="4"/>
        <v>0</v>
      </c>
      <c r="U28" s="112">
        <f t="shared" si="5"/>
        <v>0</v>
      </c>
      <c r="V28" s="9"/>
      <c r="W28" s="32"/>
      <c r="X28" s="33"/>
      <c r="Y28" s="208"/>
      <c r="Z28" s="208"/>
      <c r="AA28" s="208"/>
      <c r="AB28" s="179"/>
      <c r="AC28" s="180"/>
      <c r="AD28" s="181"/>
    </row>
    <row r="29" spans="2:30" ht="21" customHeight="1">
      <c r="B29" s="18">
        <f t="shared" si="14"/>
        <v>41168</v>
      </c>
      <c r="C29" s="21"/>
      <c r="D29" s="21"/>
      <c r="E29" s="21"/>
      <c r="F29" s="21"/>
      <c r="G29" s="119">
        <f t="shared" si="6"/>
        <v>0</v>
      </c>
      <c r="H29" s="90">
        <f t="shared" si="7"/>
        <v>0</v>
      </c>
      <c r="I29" s="119">
        <f t="shared" si="8"/>
        <v>0</v>
      </c>
      <c r="J29" s="90">
        <f t="shared" si="9"/>
        <v>0</v>
      </c>
      <c r="K29" s="121">
        <f t="shared" si="10"/>
        <v>0</v>
      </c>
      <c r="L29" s="91">
        <f t="shared" si="11"/>
        <v>0</v>
      </c>
      <c r="M29" s="107"/>
      <c r="N29" s="112">
        <f t="shared" si="12"/>
        <v>1</v>
      </c>
      <c r="O29" s="112">
        <f t="shared" si="0"/>
        <v>0</v>
      </c>
      <c r="P29" s="112">
        <f t="shared" si="1"/>
        <v>0</v>
      </c>
      <c r="Q29" s="112">
        <f t="shared" si="2"/>
        <v>0</v>
      </c>
      <c r="R29" s="112">
        <f t="shared" si="3"/>
        <v>0</v>
      </c>
      <c r="S29" s="112">
        <f t="shared" si="13"/>
        <v>0</v>
      </c>
      <c r="T29" s="112">
        <f t="shared" si="4"/>
        <v>0</v>
      </c>
      <c r="U29" s="112">
        <f t="shared" si="5"/>
        <v>0</v>
      </c>
      <c r="V29" s="9"/>
      <c r="W29" s="32"/>
      <c r="X29" s="33"/>
      <c r="Y29" s="208"/>
      <c r="Z29" s="208"/>
      <c r="AA29" s="208"/>
      <c r="AB29" s="170" t="s">
        <v>50</v>
      </c>
      <c r="AC29" s="171"/>
      <c r="AD29" s="172"/>
    </row>
    <row r="30" spans="2:30" ht="21" customHeight="1">
      <c r="B30" s="18">
        <f t="shared" si="14"/>
        <v>41169</v>
      </c>
      <c r="C30" s="21"/>
      <c r="D30" s="21"/>
      <c r="E30" s="21"/>
      <c r="F30" s="21"/>
      <c r="G30" s="119">
        <f t="shared" si="6"/>
        <v>0</v>
      </c>
      <c r="H30" s="90">
        <f t="shared" si="7"/>
        <v>0</v>
      </c>
      <c r="I30" s="119">
        <f t="shared" si="8"/>
        <v>0</v>
      </c>
      <c r="J30" s="90">
        <f t="shared" si="9"/>
        <v>0</v>
      </c>
      <c r="K30" s="121">
        <f t="shared" si="10"/>
        <v>0</v>
      </c>
      <c r="L30" s="91">
        <f t="shared" si="11"/>
        <v>0</v>
      </c>
      <c r="M30" s="107"/>
      <c r="N30" s="112">
        <f t="shared" si="12"/>
        <v>0</v>
      </c>
      <c r="O30" s="112">
        <f t="shared" si="0"/>
        <v>0</v>
      </c>
      <c r="P30" s="112">
        <f t="shared" si="1"/>
        <v>0</v>
      </c>
      <c r="Q30" s="112">
        <f t="shared" si="2"/>
        <v>0</v>
      </c>
      <c r="R30" s="112">
        <f t="shared" si="3"/>
        <v>0</v>
      </c>
      <c r="S30" s="112">
        <f t="shared" si="13"/>
        <v>0</v>
      </c>
      <c r="T30" s="112">
        <f t="shared" si="4"/>
        <v>0</v>
      </c>
      <c r="U30" s="112">
        <f t="shared" si="5"/>
        <v>0</v>
      </c>
      <c r="V30" s="9"/>
      <c r="W30" s="32"/>
      <c r="X30" s="33"/>
      <c r="Y30" s="208"/>
      <c r="Z30" s="208"/>
      <c r="AA30" s="208"/>
      <c r="AB30" s="173"/>
      <c r="AC30" s="174"/>
      <c r="AD30" s="175"/>
    </row>
    <row r="31" spans="2:30" ht="21" customHeight="1">
      <c r="B31" s="18">
        <f t="shared" si="14"/>
        <v>41170</v>
      </c>
      <c r="C31" s="21"/>
      <c r="D31" s="21"/>
      <c r="E31" s="21"/>
      <c r="F31" s="21"/>
      <c r="G31" s="119">
        <f t="shared" si="6"/>
        <v>0</v>
      </c>
      <c r="H31" s="90">
        <f t="shared" si="7"/>
        <v>0</v>
      </c>
      <c r="I31" s="119">
        <f t="shared" si="8"/>
        <v>0</v>
      </c>
      <c r="J31" s="90">
        <f t="shared" si="9"/>
        <v>0</v>
      </c>
      <c r="K31" s="121">
        <f t="shared" si="10"/>
        <v>0</v>
      </c>
      <c r="L31" s="91">
        <f t="shared" si="11"/>
        <v>0</v>
      </c>
      <c r="M31" s="107"/>
      <c r="N31" s="112">
        <f t="shared" si="12"/>
        <v>0</v>
      </c>
      <c r="O31" s="112">
        <f t="shared" si="0"/>
        <v>0</v>
      </c>
      <c r="P31" s="112">
        <f t="shared" si="1"/>
        <v>0</v>
      </c>
      <c r="Q31" s="112">
        <f t="shared" si="2"/>
        <v>0</v>
      </c>
      <c r="R31" s="112">
        <f t="shared" si="3"/>
        <v>0</v>
      </c>
      <c r="S31" s="112">
        <f t="shared" si="13"/>
        <v>0</v>
      </c>
      <c r="T31" s="112">
        <f t="shared" si="4"/>
        <v>0</v>
      </c>
      <c r="U31" s="112">
        <f t="shared" si="5"/>
        <v>0</v>
      </c>
      <c r="V31" s="9"/>
      <c r="W31" s="32"/>
      <c r="X31" s="33"/>
      <c r="Y31" s="208"/>
      <c r="Z31" s="208"/>
      <c r="AA31" s="208"/>
      <c r="AB31" s="61" t="s">
        <v>39</v>
      </c>
      <c r="AC31" s="65">
        <f>IF([0]!HL_3_Koenige_1=""," ",[0]!HL_3_Koenige_1)</f>
        <v>40914</v>
      </c>
      <c r="AD31" s="53">
        <v>125</v>
      </c>
    </row>
    <row r="32" spans="2:30" ht="21" customHeight="1">
      <c r="B32" s="18">
        <f t="shared" si="14"/>
        <v>41171</v>
      </c>
      <c r="C32" s="21"/>
      <c r="D32" s="21"/>
      <c r="E32" s="21"/>
      <c r="F32" s="21"/>
      <c r="G32" s="119">
        <f t="shared" si="6"/>
        <v>0</v>
      </c>
      <c r="H32" s="90">
        <f t="shared" si="7"/>
        <v>0</v>
      </c>
      <c r="I32" s="119">
        <f t="shared" si="8"/>
        <v>0</v>
      </c>
      <c r="J32" s="90">
        <f t="shared" si="9"/>
        <v>0</v>
      </c>
      <c r="K32" s="121">
        <f t="shared" si="10"/>
        <v>0</v>
      </c>
      <c r="L32" s="91">
        <f t="shared" si="11"/>
        <v>0</v>
      </c>
      <c r="M32" s="107"/>
      <c r="N32" s="112">
        <f t="shared" si="12"/>
        <v>0</v>
      </c>
      <c r="O32" s="112">
        <f t="shared" si="0"/>
        <v>0</v>
      </c>
      <c r="P32" s="112">
        <f t="shared" si="1"/>
        <v>0</v>
      </c>
      <c r="Q32" s="112">
        <f t="shared" si="2"/>
        <v>0</v>
      </c>
      <c r="R32" s="112">
        <f t="shared" si="3"/>
        <v>0</v>
      </c>
      <c r="S32" s="112">
        <f t="shared" si="13"/>
        <v>0</v>
      </c>
      <c r="T32" s="112">
        <f t="shared" si="4"/>
        <v>0</v>
      </c>
      <c r="U32" s="112">
        <f t="shared" si="5"/>
        <v>0</v>
      </c>
      <c r="V32" s="9"/>
      <c r="W32" s="32"/>
      <c r="X32" s="33"/>
      <c r="Y32" s="208"/>
      <c r="Z32" s="208"/>
      <c r="AA32" s="208"/>
      <c r="AB32" s="57" t="s">
        <v>40</v>
      </c>
      <c r="AC32" s="66">
        <f>IF([0]!Fronleichnam_1=""," ",[0]!Fronleichnam_1)</f>
        <v>41067</v>
      </c>
      <c r="AD32" s="56">
        <v>125</v>
      </c>
    </row>
    <row r="33" spans="2:30" ht="21" customHeight="1">
      <c r="B33" s="18">
        <f t="shared" si="14"/>
        <v>41172</v>
      </c>
      <c r="C33" s="21"/>
      <c r="D33" s="21"/>
      <c r="E33" s="21"/>
      <c r="F33" s="21"/>
      <c r="G33" s="119">
        <f t="shared" si="6"/>
        <v>0</v>
      </c>
      <c r="H33" s="90">
        <f t="shared" si="7"/>
        <v>0</v>
      </c>
      <c r="I33" s="119">
        <f t="shared" si="8"/>
        <v>0</v>
      </c>
      <c r="J33" s="90">
        <f t="shared" si="9"/>
        <v>0</v>
      </c>
      <c r="K33" s="121">
        <f t="shared" si="10"/>
        <v>0</v>
      </c>
      <c r="L33" s="91">
        <f t="shared" si="11"/>
        <v>0</v>
      </c>
      <c r="M33" s="107"/>
      <c r="N33" s="112">
        <f t="shared" si="12"/>
        <v>0</v>
      </c>
      <c r="O33" s="112">
        <f t="shared" si="0"/>
        <v>0</v>
      </c>
      <c r="P33" s="112">
        <f t="shared" si="1"/>
        <v>0</v>
      </c>
      <c r="Q33" s="112">
        <f t="shared" si="2"/>
        <v>0</v>
      </c>
      <c r="R33" s="112">
        <f t="shared" si="3"/>
        <v>0</v>
      </c>
      <c r="S33" s="112">
        <f t="shared" si="13"/>
        <v>0</v>
      </c>
      <c r="T33" s="112">
        <f t="shared" si="4"/>
        <v>0</v>
      </c>
      <c r="U33" s="112">
        <f t="shared" si="5"/>
        <v>0</v>
      </c>
      <c r="V33" s="9"/>
      <c r="W33" s="32"/>
      <c r="X33" s="33"/>
      <c r="Y33" s="208"/>
      <c r="Z33" s="208"/>
      <c r="AA33" s="208"/>
      <c r="AB33" s="57" t="s">
        <v>46</v>
      </c>
      <c r="AC33" s="66">
        <f>IF([0]!Friedensfest_1=""," ",[0]!Friedensfest_1)</f>
        <v>41129</v>
      </c>
      <c r="AD33" s="56">
        <v>125</v>
      </c>
    </row>
    <row r="34" spans="2:30" ht="21" customHeight="1">
      <c r="B34" s="18">
        <f t="shared" si="14"/>
        <v>41173</v>
      </c>
      <c r="C34" s="21"/>
      <c r="D34" s="21"/>
      <c r="E34" s="21"/>
      <c r="F34" s="21"/>
      <c r="G34" s="119">
        <f t="shared" si="6"/>
        <v>0</v>
      </c>
      <c r="H34" s="90">
        <f t="shared" si="7"/>
        <v>0</v>
      </c>
      <c r="I34" s="119">
        <f t="shared" si="8"/>
        <v>0</v>
      </c>
      <c r="J34" s="90">
        <f t="shared" si="9"/>
        <v>0</v>
      </c>
      <c r="K34" s="121">
        <f t="shared" si="10"/>
        <v>0</v>
      </c>
      <c r="L34" s="91">
        <f t="shared" si="11"/>
        <v>0</v>
      </c>
      <c r="M34" s="107"/>
      <c r="N34" s="112">
        <f t="shared" si="12"/>
        <v>0</v>
      </c>
      <c r="O34" s="112">
        <f t="shared" si="0"/>
        <v>0</v>
      </c>
      <c r="P34" s="112">
        <f t="shared" si="1"/>
        <v>0</v>
      </c>
      <c r="Q34" s="112">
        <f t="shared" si="2"/>
        <v>0</v>
      </c>
      <c r="R34" s="112">
        <f t="shared" si="3"/>
        <v>0</v>
      </c>
      <c r="S34" s="112">
        <f t="shared" si="13"/>
        <v>0</v>
      </c>
      <c r="T34" s="112">
        <f t="shared" si="4"/>
        <v>0</v>
      </c>
      <c r="U34" s="112">
        <f t="shared" si="5"/>
        <v>0</v>
      </c>
      <c r="V34" s="9"/>
      <c r="W34" s="32"/>
      <c r="X34" s="33"/>
      <c r="Y34" s="208"/>
      <c r="Z34" s="208"/>
      <c r="AA34" s="208"/>
      <c r="AB34" s="57" t="s">
        <v>41</v>
      </c>
      <c r="AC34" s="66">
        <f>IF([0]!Maria_Himmelfahrt_1=""," ",[0]!Maria_Himmelfahrt_1)</f>
        <v>41136</v>
      </c>
      <c r="AD34" s="56">
        <v>125</v>
      </c>
    </row>
    <row r="35" spans="2:30" ht="21" customHeight="1">
      <c r="B35" s="18">
        <f t="shared" si="14"/>
        <v>41174</v>
      </c>
      <c r="C35" s="21"/>
      <c r="D35" s="21"/>
      <c r="E35" s="21"/>
      <c r="F35" s="21"/>
      <c r="G35" s="119">
        <f t="shared" si="6"/>
        <v>0</v>
      </c>
      <c r="H35" s="90">
        <f t="shared" si="7"/>
        <v>0</v>
      </c>
      <c r="I35" s="119">
        <f t="shared" si="8"/>
        <v>0</v>
      </c>
      <c r="J35" s="90">
        <f t="shared" si="9"/>
        <v>0</v>
      </c>
      <c r="K35" s="121">
        <f t="shared" si="10"/>
        <v>0</v>
      </c>
      <c r="L35" s="91">
        <f t="shared" si="11"/>
        <v>0</v>
      </c>
      <c r="M35" s="107"/>
      <c r="N35" s="112">
        <f t="shared" si="12"/>
        <v>0</v>
      </c>
      <c r="O35" s="112">
        <f t="shared" si="0"/>
        <v>0</v>
      </c>
      <c r="P35" s="112">
        <f t="shared" si="1"/>
        <v>0</v>
      </c>
      <c r="Q35" s="112">
        <f t="shared" si="2"/>
        <v>0</v>
      </c>
      <c r="R35" s="112">
        <f t="shared" si="3"/>
        <v>0</v>
      </c>
      <c r="S35" s="112">
        <f t="shared" si="13"/>
        <v>1</v>
      </c>
      <c r="T35" s="112">
        <f t="shared" si="4"/>
        <v>0</v>
      </c>
      <c r="U35" s="112">
        <f t="shared" si="5"/>
        <v>0</v>
      </c>
      <c r="V35" s="9"/>
      <c r="W35" s="32"/>
      <c r="X35" s="33"/>
      <c r="Y35" s="208"/>
      <c r="Z35" s="208"/>
      <c r="AA35" s="208"/>
      <c r="AB35" s="57" t="s">
        <v>45</v>
      </c>
      <c r="AC35" s="67">
        <f>IF([0]!Refomationstag_1=""," ",[0]!Refomationstag_1)</f>
        <v>41213</v>
      </c>
      <c r="AD35" s="62">
        <v>125</v>
      </c>
    </row>
    <row r="36" spans="2:30" ht="21" customHeight="1">
      <c r="B36" s="18">
        <f t="shared" si="14"/>
        <v>41175</v>
      </c>
      <c r="C36" s="21"/>
      <c r="D36" s="21"/>
      <c r="E36" s="21"/>
      <c r="F36" s="21"/>
      <c r="G36" s="119">
        <f t="shared" si="6"/>
        <v>0</v>
      </c>
      <c r="H36" s="90">
        <f t="shared" si="7"/>
        <v>0</v>
      </c>
      <c r="I36" s="119">
        <f t="shared" si="8"/>
        <v>0</v>
      </c>
      <c r="J36" s="90">
        <f t="shared" si="9"/>
        <v>0</v>
      </c>
      <c r="K36" s="91">
        <f t="shared" si="10"/>
        <v>0</v>
      </c>
      <c r="L36" s="91">
        <f t="shared" si="11"/>
        <v>0</v>
      </c>
      <c r="M36" s="107"/>
      <c r="N36" s="112">
        <f t="shared" si="12"/>
        <v>1</v>
      </c>
      <c r="O36" s="112">
        <f t="shared" si="0"/>
        <v>0</v>
      </c>
      <c r="P36" s="112">
        <f t="shared" si="1"/>
        <v>0</v>
      </c>
      <c r="Q36" s="112">
        <f t="shared" si="2"/>
        <v>0</v>
      </c>
      <c r="R36" s="112">
        <f t="shared" si="3"/>
        <v>0</v>
      </c>
      <c r="S36" s="112">
        <f t="shared" si="13"/>
        <v>0</v>
      </c>
      <c r="T36" s="112">
        <f t="shared" si="4"/>
        <v>0</v>
      </c>
      <c r="U36" s="112">
        <f t="shared" si="5"/>
        <v>0</v>
      </c>
      <c r="V36" s="9"/>
      <c r="W36" s="49"/>
      <c r="X36" s="33"/>
      <c r="Y36" s="208"/>
      <c r="Z36" s="208"/>
      <c r="AA36" s="208"/>
      <c r="AB36" s="57" t="s">
        <v>42</v>
      </c>
      <c r="AC36" s="66">
        <f>IF([0]!Allerheiligen_1=""," ",[0]!Allerheiligen_1)</f>
        <v>41214</v>
      </c>
      <c r="AD36" s="56">
        <v>125</v>
      </c>
    </row>
    <row r="37" spans="2:30" ht="21" customHeight="1">
      <c r="B37" s="18">
        <f t="shared" si="14"/>
        <v>41176</v>
      </c>
      <c r="C37" s="21"/>
      <c r="D37" s="21"/>
      <c r="E37" s="21"/>
      <c r="F37" s="21"/>
      <c r="G37" s="119">
        <f t="shared" si="6"/>
        <v>0</v>
      </c>
      <c r="H37" s="90">
        <f t="shared" si="7"/>
        <v>0</v>
      </c>
      <c r="I37" s="119">
        <f t="shared" si="8"/>
        <v>0</v>
      </c>
      <c r="J37" s="90">
        <f t="shared" si="9"/>
        <v>0</v>
      </c>
      <c r="K37" s="121">
        <f t="shared" si="10"/>
        <v>0</v>
      </c>
      <c r="L37" s="91">
        <f t="shared" si="11"/>
        <v>0</v>
      </c>
      <c r="M37" s="107"/>
      <c r="N37" s="112">
        <f t="shared" si="12"/>
        <v>0</v>
      </c>
      <c r="O37" s="112">
        <f t="shared" si="0"/>
        <v>0</v>
      </c>
      <c r="P37" s="112">
        <f t="shared" si="1"/>
        <v>0</v>
      </c>
      <c r="Q37" s="112">
        <f t="shared" si="2"/>
        <v>0</v>
      </c>
      <c r="R37" s="112">
        <f t="shared" si="3"/>
        <v>0</v>
      </c>
      <c r="S37" s="112">
        <f t="shared" si="13"/>
        <v>0</v>
      </c>
      <c r="T37" s="112">
        <f t="shared" si="4"/>
        <v>0</v>
      </c>
      <c r="U37" s="112">
        <f t="shared" si="5"/>
        <v>0</v>
      </c>
      <c r="V37" s="9"/>
      <c r="W37" s="49"/>
      <c r="X37" s="50"/>
      <c r="Y37" s="208"/>
      <c r="Z37" s="208"/>
      <c r="AA37" s="208"/>
      <c r="AB37" s="63" t="s">
        <v>47</v>
      </c>
      <c r="AC37" s="68">
        <f>IF([0]!Buss_Bettag_1=""," ",[0]!Buss_Bettag_1)</f>
        <v>41234</v>
      </c>
      <c r="AD37" s="64">
        <v>125</v>
      </c>
    </row>
    <row r="38" spans="2:31" ht="21" customHeight="1">
      <c r="B38" s="18">
        <f t="shared" si="14"/>
        <v>41177</v>
      </c>
      <c r="C38" s="21"/>
      <c r="D38" s="21"/>
      <c r="E38" s="21"/>
      <c r="F38" s="21"/>
      <c r="G38" s="119">
        <f t="shared" si="6"/>
        <v>0</v>
      </c>
      <c r="H38" s="90">
        <f t="shared" si="7"/>
        <v>0</v>
      </c>
      <c r="I38" s="119">
        <f t="shared" si="8"/>
        <v>0</v>
      </c>
      <c r="J38" s="90">
        <f t="shared" si="9"/>
        <v>0</v>
      </c>
      <c r="K38" s="121">
        <f t="shared" si="10"/>
        <v>0</v>
      </c>
      <c r="L38" s="91">
        <f t="shared" si="11"/>
        <v>0</v>
      </c>
      <c r="M38" s="107"/>
      <c r="N38" s="112">
        <f t="shared" si="12"/>
        <v>0</v>
      </c>
      <c r="O38" s="112">
        <f t="shared" si="0"/>
        <v>0</v>
      </c>
      <c r="P38" s="112">
        <f t="shared" si="1"/>
        <v>0</v>
      </c>
      <c r="Q38" s="112">
        <f t="shared" si="2"/>
        <v>0</v>
      </c>
      <c r="R38" s="112">
        <f t="shared" si="3"/>
        <v>0</v>
      </c>
      <c r="S38" s="112">
        <f t="shared" si="13"/>
        <v>0</v>
      </c>
      <c r="T38" s="112">
        <f t="shared" si="4"/>
        <v>0</v>
      </c>
      <c r="U38" s="112">
        <f t="shared" si="5"/>
        <v>0</v>
      </c>
      <c r="V38" s="9"/>
      <c r="W38" s="49"/>
      <c r="X38" s="33"/>
      <c r="Y38" s="208"/>
      <c r="Z38" s="208"/>
      <c r="AA38" s="208"/>
      <c r="AB38" s="74" t="s">
        <v>2</v>
      </c>
      <c r="AC38" s="75">
        <f>IF([0]!Ostersonntag_1=""," ",[0]!Ostersonntag_1)</f>
        <v>41007</v>
      </c>
      <c r="AD38" s="76">
        <v>125</v>
      </c>
      <c r="AE38" s="79"/>
    </row>
    <row r="39" spans="2:30" ht="21" customHeight="1">
      <c r="B39" s="18">
        <f t="shared" si="14"/>
        <v>41178</v>
      </c>
      <c r="C39" s="21"/>
      <c r="D39" s="21"/>
      <c r="E39" s="21"/>
      <c r="F39" s="21"/>
      <c r="G39" s="119">
        <f t="shared" si="6"/>
        <v>0</v>
      </c>
      <c r="H39" s="90">
        <f t="shared" si="7"/>
        <v>0</v>
      </c>
      <c r="I39" s="119">
        <f t="shared" si="8"/>
        <v>0</v>
      </c>
      <c r="J39" s="90">
        <f t="shared" si="9"/>
        <v>0</v>
      </c>
      <c r="K39" s="91">
        <f t="shared" si="10"/>
        <v>0</v>
      </c>
      <c r="L39" s="91">
        <f t="shared" si="11"/>
        <v>0</v>
      </c>
      <c r="M39" s="107"/>
      <c r="N39" s="112">
        <f t="shared" si="12"/>
        <v>0</v>
      </c>
      <c r="O39" s="112">
        <f t="shared" si="0"/>
        <v>0</v>
      </c>
      <c r="P39" s="112">
        <f t="shared" si="1"/>
        <v>0</v>
      </c>
      <c r="Q39" s="112">
        <f t="shared" si="2"/>
        <v>0</v>
      </c>
      <c r="R39" s="112">
        <f t="shared" si="3"/>
        <v>0</v>
      </c>
      <c r="S39" s="112">
        <f t="shared" si="13"/>
        <v>0</v>
      </c>
      <c r="T39" s="112">
        <f t="shared" si="4"/>
        <v>0</v>
      </c>
      <c r="U39" s="112">
        <f t="shared" si="5"/>
        <v>0</v>
      </c>
      <c r="V39" s="9"/>
      <c r="W39" s="32"/>
      <c r="X39" s="33"/>
      <c r="Y39" s="208"/>
      <c r="Z39" s="208"/>
      <c r="AA39" s="208"/>
      <c r="AB39" s="77" t="s">
        <v>51</v>
      </c>
      <c r="AC39" s="78">
        <f>IF([0]!Pfingstsonntag_1=""," ",[0]!Pfingstsonntag_1)</f>
        <v>41056</v>
      </c>
      <c r="AD39" s="76">
        <v>125</v>
      </c>
    </row>
    <row r="40" spans="2:30" ht="21" customHeight="1">
      <c r="B40" s="18">
        <f t="shared" si="14"/>
        <v>41179</v>
      </c>
      <c r="C40" s="21"/>
      <c r="D40" s="21"/>
      <c r="E40" s="21"/>
      <c r="F40" s="21"/>
      <c r="G40" s="119">
        <f t="shared" si="6"/>
        <v>0</v>
      </c>
      <c r="H40" s="90">
        <f t="shared" si="7"/>
        <v>0</v>
      </c>
      <c r="I40" s="119">
        <f t="shared" si="8"/>
        <v>0</v>
      </c>
      <c r="J40" s="90">
        <f t="shared" si="9"/>
        <v>0</v>
      </c>
      <c r="K40" s="121">
        <f t="shared" si="10"/>
        <v>0</v>
      </c>
      <c r="L40" s="91">
        <f t="shared" si="11"/>
        <v>0</v>
      </c>
      <c r="M40" s="107"/>
      <c r="N40" s="112">
        <f t="shared" si="12"/>
        <v>0</v>
      </c>
      <c r="O40" s="112">
        <f t="shared" si="0"/>
        <v>0</v>
      </c>
      <c r="P40" s="112">
        <f t="shared" si="1"/>
        <v>0</v>
      </c>
      <c r="Q40" s="112">
        <f t="shared" si="2"/>
        <v>0</v>
      </c>
      <c r="R40" s="112">
        <f t="shared" si="3"/>
        <v>0</v>
      </c>
      <c r="S40" s="112">
        <f t="shared" si="13"/>
        <v>0</v>
      </c>
      <c r="T40" s="112">
        <f t="shared" si="4"/>
        <v>0</v>
      </c>
      <c r="U40" s="112">
        <f t="shared" si="5"/>
        <v>0</v>
      </c>
      <c r="V40" s="9"/>
      <c r="W40" s="32"/>
      <c r="X40" s="33"/>
      <c r="Y40" s="208"/>
      <c r="Z40" s="208"/>
      <c r="AA40" s="208"/>
      <c r="AB40" s="80"/>
      <c r="AC40" s="79"/>
      <c r="AD40" s="79"/>
    </row>
    <row r="41" spans="2:30" ht="21" customHeight="1">
      <c r="B41" s="18">
        <f t="shared" si="14"/>
        <v>41180</v>
      </c>
      <c r="C41" s="21"/>
      <c r="D41" s="21"/>
      <c r="E41" s="21"/>
      <c r="F41" s="21"/>
      <c r="G41" s="119">
        <f t="shared" si="6"/>
        <v>0</v>
      </c>
      <c r="H41" s="90">
        <f t="shared" si="7"/>
        <v>0</v>
      </c>
      <c r="I41" s="119">
        <f t="shared" si="8"/>
        <v>0</v>
      </c>
      <c r="J41" s="119">
        <f t="shared" si="9"/>
        <v>0</v>
      </c>
      <c r="K41" s="121">
        <f t="shared" si="10"/>
        <v>0</v>
      </c>
      <c r="L41" s="91">
        <f t="shared" si="11"/>
        <v>0</v>
      </c>
      <c r="M41" s="107"/>
      <c r="N41" s="112">
        <f t="shared" si="12"/>
        <v>0</v>
      </c>
      <c r="O41" s="112">
        <f t="shared" si="0"/>
        <v>0</v>
      </c>
      <c r="P41" s="112">
        <f t="shared" si="1"/>
        <v>0</v>
      </c>
      <c r="Q41" s="112">
        <f t="shared" si="2"/>
        <v>0</v>
      </c>
      <c r="R41" s="112">
        <f t="shared" si="3"/>
        <v>0</v>
      </c>
      <c r="S41" s="112">
        <f t="shared" si="13"/>
        <v>0</v>
      </c>
      <c r="T41" s="112">
        <f t="shared" si="4"/>
        <v>0</v>
      </c>
      <c r="U41" s="112">
        <f t="shared" si="5"/>
        <v>0</v>
      </c>
      <c r="V41" s="9"/>
      <c r="W41" s="32"/>
      <c r="X41" s="33"/>
      <c r="Y41" s="208"/>
      <c r="Z41" s="208"/>
      <c r="AA41" s="208"/>
      <c r="AB41" s="79"/>
      <c r="AC41" s="79"/>
      <c r="AD41" s="79"/>
    </row>
    <row r="42" spans="2:30" ht="21" customHeight="1">
      <c r="B42" s="18">
        <f t="shared" si="14"/>
        <v>41181</v>
      </c>
      <c r="C42" s="21"/>
      <c r="D42" s="21"/>
      <c r="E42" s="21"/>
      <c r="F42" s="21"/>
      <c r="G42" s="119">
        <f t="shared" si="6"/>
        <v>0</v>
      </c>
      <c r="H42" s="90">
        <f t="shared" si="7"/>
        <v>0</v>
      </c>
      <c r="I42" s="119">
        <f t="shared" si="8"/>
        <v>0</v>
      </c>
      <c r="J42" s="90">
        <f t="shared" si="9"/>
        <v>0</v>
      </c>
      <c r="K42" s="121">
        <f t="shared" si="10"/>
        <v>0</v>
      </c>
      <c r="L42" s="91">
        <f t="shared" si="11"/>
        <v>0</v>
      </c>
      <c r="M42" s="107"/>
      <c r="N42" s="112">
        <f t="shared" si="12"/>
        <v>0</v>
      </c>
      <c r="O42" s="112">
        <f t="shared" si="0"/>
        <v>0</v>
      </c>
      <c r="P42" s="112">
        <f t="shared" si="1"/>
        <v>0</v>
      </c>
      <c r="Q42" s="112">
        <f t="shared" si="2"/>
        <v>0</v>
      </c>
      <c r="R42" s="112">
        <f t="shared" si="3"/>
        <v>0</v>
      </c>
      <c r="S42" s="112">
        <f t="shared" si="13"/>
        <v>1</v>
      </c>
      <c r="T42" s="112">
        <f t="shared" si="4"/>
        <v>0</v>
      </c>
      <c r="U42" s="112">
        <f t="shared" si="5"/>
        <v>0</v>
      </c>
      <c r="V42" s="9"/>
      <c r="W42" s="32"/>
      <c r="X42" s="33"/>
      <c r="Y42" s="208"/>
      <c r="Z42" s="208"/>
      <c r="AA42" s="208"/>
      <c r="AB42" s="79"/>
      <c r="AC42" s="79"/>
      <c r="AD42" s="79"/>
    </row>
    <row r="43" spans="2:30" ht="21" customHeight="1">
      <c r="B43" s="18">
        <f t="shared" si="14"/>
        <v>41182</v>
      </c>
      <c r="C43" s="21"/>
      <c r="D43" s="21"/>
      <c r="E43" s="21"/>
      <c r="F43" s="21"/>
      <c r="G43" s="140">
        <f t="shared" si="6"/>
        <v>0</v>
      </c>
      <c r="H43" s="140">
        <f t="shared" si="7"/>
        <v>0</v>
      </c>
      <c r="I43" s="90">
        <f t="shared" si="8"/>
        <v>0</v>
      </c>
      <c r="J43" s="90">
        <f t="shared" si="9"/>
        <v>0</v>
      </c>
      <c r="K43" s="91">
        <f t="shared" si="10"/>
        <v>0</v>
      </c>
      <c r="L43" s="141">
        <f t="shared" si="11"/>
        <v>0</v>
      </c>
      <c r="M43" s="107"/>
      <c r="N43" s="112">
        <f t="shared" si="12"/>
        <v>1</v>
      </c>
      <c r="O43" s="112">
        <f t="shared" si="0"/>
        <v>0</v>
      </c>
      <c r="P43" s="112">
        <f t="shared" si="1"/>
        <v>0</v>
      </c>
      <c r="Q43" s="112">
        <f t="shared" si="2"/>
        <v>0</v>
      </c>
      <c r="R43" s="112">
        <f t="shared" si="3"/>
        <v>0</v>
      </c>
      <c r="S43" s="112">
        <f t="shared" si="13"/>
        <v>0</v>
      </c>
      <c r="T43" s="112">
        <f t="shared" si="4"/>
        <v>0</v>
      </c>
      <c r="U43" s="112">
        <f t="shared" si="5"/>
        <v>0</v>
      </c>
      <c r="V43" s="9"/>
      <c r="W43" s="32"/>
      <c r="X43" s="33"/>
      <c r="Y43" s="208"/>
      <c r="Z43" s="208"/>
      <c r="AA43" s="208"/>
      <c r="AB43" s="79"/>
      <c r="AC43" s="79"/>
      <c r="AD43" s="79"/>
    </row>
    <row r="44" spans="2:30" ht="21" customHeight="1">
      <c r="B44" s="19">
        <f t="shared" si="14"/>
      </c>
      <c r="C44" s="96"/>
      <c r="D44" s="96"/>
      <c r="E44" s="96"/>
      <c r="F44" s="96"/>
      <c r="G44" s="97">
        <f>IF(B44&lt;&gt;"",(D44+(D44&lt;C44)-C44)+(F44+(F44&lt;E44)-E44),"")</f>
      </c>
      <c r="H44" s="98">
        <f>IF(B44&lt;&gt;"",IF(AND(E44&gt;TIME(19,59,59),F44&lt;TIME(23,59,59),F44&gt;TIME(20,0,0)),F44-E44)+IF(AND(E44&lt;TIME(20,0,0),F44&lt;TIME(23,59,59),F44&gt;TIME(20,0,0)),F44-TIME(20,0,0))+IF(AND(E44&gt;TIME(19,59,59),F44&lt;E44),TIME(23,59,59)-E44+TIME(0,0,1))+IF(AND(E44&lt;TIME(19,59,59),F44&lt;E44),TIME(23,59,59)-TIME(20,0,0)+TIME(0,0,1))+IF(AND(E44&lt;TIME(6,0,0),F44&lt;TIME(11,59,59)),IF((F44-E44)&lt;TIME(6,0,1),IF(F44&gt;TIME(6,0,0),TIME(6,0,0)-E44,F44-E44),TIME(6,0,0)))+IF(E44&gt;TIME(11,59,59),IF(AND(F44&gt;TIME(5,59,59),F44&lt;TIME(11,59,59)),TIME(2,0,0),IF(AND(F44&lt;TIME(6,0,0),F44&gt;TIME(3,59,59)),F44-TIME(4,0,0)))),"")</f>
      </c>
      <c r="I44" s="102">
        <f>IF(B44&lt;&gt;"",IF(AND(E44&lt;TIME(23,59,59),F44&lt;E44,E44&gt;TIME(4,0,0)),IF(F44&lt;TIME(4,0,1),F44,TIME(4,0,0)),TIME(0,0,0)),"")</f>
      </c>
      <c r="J44" s="93">
        <f>IF(B44&lt;&gt;"",IF(AND(B44&lt;&gt;"",WEEKDAY(B44,1)=1),D44-C44+IF(AND(E44&gt;TIME(21,59,59),F44&lt;TIME(23,59,59),F44&gt;TIME(12,0,0)),F44-E44)+IF(AND(E44&lt;TIME(22,0,0),F44&lt;TIME(23,59,59),E44&gt;TIME(12,0,0),F44&gt;TIME(12,0,0)),F44-E44)+IF(AND(E44&gt;F44,E44&gt;TIME(12,0,0),F44&lt;TIME(11,59,59)),IF(F44&gt;TIME(4,0,1),TIME(4,0,0),F44))+IF(AND(E44&lt;F44,F44&lt;TIME(11,59,59),E44&lt;TIME(11,59,59)),IF(F44&gt;TIME(4,0,0),IF(AND(E44&gt;=TIME(0,0,0),E44&lt;TIME(11,59,59)),TIME(4,0,0)-E44),F44-E44))+IF(AND(F44&lt;TIME(11,59,59),E44&gt;TIME(12,0,0),TIME(22,0,0)&lt;E44),TIME(23,59,59)-E44+TIME(0,0,1))+IF(AND(E44&lt;=TIME(22,0,0),E44&gt;F44,F44&lt;TIME(11,59,59),F44&lt;&gt;TIME(0,0,0)),TIME(2,0,0)),TIME(0,0,0))+IF(AND(F44=TIME(0,0,0),E44&gt;TIME(11,59,59)),TIME(23,59,59)-E44+TIME(0,0,1)),"")</f>
      </c>
      <c r="K44" s="103">
        <f>IF(B44&lt;&gt;"",IF(OR(B44=Neujahr_1,B44=Karfreitag_1,B44=Allerheiligen_1,B44=Refomationstag_1,B44=Buss_Bettag_1,B44=Ostermontag_1,B44=Christi_Himmelfahrt_1,B44=Pfingstmontag_1,B44=Tag_der_Einheit_1,B44=Maria_Himmelfahrt_1,B44=HL_3_Koenige,B44=Fronleichnam_1,B44=Friedensfest_1),G44,IF(B44=Sylvester_1,MAX(D44-MAX(C44,1/24*14),0)+MAX(F44-MAX(E44,1/24*14),0),0)),"")</f>
      </c>
      <c r="L44" s="99">
        <f>IF(B44&lt;&gt;"",IF(OR(B44=Weihnachtstag_1_1,B44=Weihnachtstag_2_1,B44=Tag_der_Arbeit_1),G44,IF(B44=Heiligabend_1,MAX(D44-MAX(C44,1/24*14),0)+MAX(F44-MAX(E44,1/24*14),0),0)),"")</f>
      </c>
      <c r="M44" s="107"/>
      <c r="N44" s="107"/>
      <c r="O44" s="107"/>
      <c r="P44" s="107"/>
      <c r="Q44" s="107"/>
      <c r="R44" s="107"/>
      <c r="S44" s="107"/>
      <c r="T44" s="107"/>
      <c r="U44" s="107"/>
      <c r="V44" s="9"/>
      <c r="W44" s="34"/>
      <c r="X44" s="35"/>
      <c r="Y44" s="208"/>
      <c r="Z44" s="208"/>
      <c r="AA44" s="208"/>
      <c r="AB44" s="79"/>
      <c r="AC44" s="79"/>
      <c r="AD44" s="79"/>
    </row>
    <row r="45" spans="2:27" ht="21" customHeight="1">
      <c r="B45" s="43" t="s">
        <v>33</v>
      </c>
      <c r="C45" s="44"/>
      <c r="D45" s="44"/>
      <c r="E45" s="44"/>
      <c r="F45" s="44"/>
      <c r="G45" s="85">
        <f aca="true" t="shared" si="15" ref="G45:L45">SUM(G14:G44)</f>
        <v>0</v>
      </c>
      <c r="H45" s="45">
        <f t="shared" si="15"/>
        <v>0</v>
      </c>
      <c r="I45" s="85">
        <f t="shared" si="15"/>
        <v>0</v>
      </c>
      <c r="J45" s="45">
        <f t="shared" si="15"/>
        <v>0</v>
      </c>
      <c r="K45" s="85">
        <f t="shared" si="15"/>
        <v>0</v>
      </c>
      <c r="L45" s="136">
        <f t="shared" si="15"/>
        <v>0</v>
      </c>
      <c r="M45" s="108"/>
      <c r="N45" s="108"/>
      <c r="O45" s="108"/>
      <c r="P45" s="108"/>
      <c r="Q45" s="108"/>
      <c r="R45" s="108"/>
      <c r="S45" s="108"/>
      <c r="T45" s="108"/>
      <c r="U45" s="108"/>
      <c r="V45" s="11"/>
      <c r="W45" s="41" t="s">
        <v>32</v>
      </c>
      <c r="X45" s="42">
        <f>SUM(X14:X44)</f>
        <v>0</v>
      </c>
      <c r="Y45" s="208"/>
      <c r="Z45" s="208"/>
      <c r="AA45" s="208"/>
    </row>
    <row r="46" spans="2:27" ht="12" customHeight="1">
      <c r="B46" s="12"/>
      <c r="C46" s="13"/>
      <c r="D46" s="13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9"/>
      <c r="W46" s="15"/>
      <c r="X46" s="10"/>
      <c r="Y46" s="8"/>
      <c r="Z46" s="8"/>
      <c r="AA46" s="8"/>
    </row>
    <row r="47" spans="2:27" ht="12.7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</row>
    <row r="48" spans="2:27" ht="12.7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</row>
    <row r="49" spans="2:27" ht="12.7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</row>
    <row r="50" spans="2:27" ht="12.7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</row>
    <row r="51" spans="2:27" ht="12.7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</row>
    <row r="52" spans="2:27" ht="12.7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</row>
    <row r="53" spans="2:27" ht="12.7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</row>
    <row r="54" spans="2:27" ht="12.7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</row>
    <row r="55" spans="2:27" ht="12.7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</row>
  </sheetData>
  <sheetProtection password="C4B6" sheet="1" objects="1" scenarios="1"/>
  <mergeCells count="31">
    <mergeCell ref="B1:X1"/>
    <mergeCell ref="B2:X2"/>
    <mergeCell ref="B3:X3"/>
    <mergeCell ref="Y3:AA45"/>
    <mergeCell ref="B4:X4"/>
    <mergeCell ref="B5:C5"/>
    <mergeCell ref="D5:K5"/>
    <mergeCell ref="L5:X10"/>
    <mergeCell ref="B6:C6"/>
    <mergeCell ref="D6:K6"/>
    <mergeCell ref="B7:C7"/>
    <mergeCell ref="D7:K7"/>
    <mergeCell ref="B8:C8"/>
    <mergeCell ref="D8:K8"/>
    <mergeCell ref="B9:K9"/>
    <mergeCell ref="B10:C10"/>
    <mergeCell ref="D10:G10"/>
    <mergeCell ref="H10:I10"/>
    <mergeCell ref="J10:K10"/>
    <mergeCell ref="B11:X11"/>
    <mergeCell ref="B12:B13"/>
    <mergeCell ref="C12:D12"/>
    <mergeCell ref="E12:F12"/>
    <mergeCell ref="W12:X13"/>
    <mergeCell ref="AB12:AB13"/>
    <mergeCell ref="AC12:AC13"/>
    <mergeCell ref="AD12:AD13"/>
    <mergeCell ref="W14:X14"/>
    <mergeCell ref="AB27:AD28"/>
    <mergeCell ref="AB29:AD30"/>
    <mergeCell ref="B47:AA55"/>
  </mergeCells>
  <conditionalFormatting sqref="B14:B44">
    <cfRule type="expression" priority="4" dxfId="12" stopIfTrue="1">
      <formula>OR(WEEKDAY(B14)=7,WEEKDAY(B14)=1)</formula>
    </cfRule>
  </conditionalFormatting>
  <conditionalFormatting sqref="C14:C44">
    <cfRule type="expression" priority="5" dxfId="0" stopIfTrue="1">
      <formula>OR(WEEKDAY(B14)=7,WEEKDAY(B14)=1)</formula>
    </cfRule>
  </conditionalFormatting>
  <conditionalFormatting sqref="D14:D44">
    <cfRule type="expression" priority="6" dxfId="0" stopIfTrue="1">
      <formula>OR(WEEKDAY(B14)=7,WEEKDAY(B14)=1)</formula>
    </cfRule>
  </conditionalFormatting>
  <conditionalFormatting sqref="G14:G44">
    <cfRule type="expression" priority="7" dxfId="0" stopIfTrue="1">
      <formula>OR(WEEKDAY(B14)=7,WEEKDAY(B14)=1)</formula>
    </cfRule>
  </conditionalFormatting>
  <conditionalFormatting sqref="H14:H44">
    <cfRule type="expression" priority="8" dxfId="0" stopIfTrue="1">
      <formula>OR(WEEKDAY(B14)=7,WEEKDAY(B14)=1)</formula>
    </cfRule>
  </conditionalFormatting>
  <conditionalFormatting sqref="I14:I44">
    <cfRule type="expression" priority="9" dxfId="0" stopIfTrue="1">
      <formula>OR(WEEKDAY(B14)=7,WEEKDAY(B14)=1)</formula>
    </cfRule>
  </conditionalFormatting>
  <conditionalFormatting sqref="J14:J44">
    <cfRule type="expression" priority="10" dxfId="0" stopIfTrue="1">
      <formula>OR(WEEKDAY(B14)=7,WEEKDAY(B14)=1)</formula>
    </cfRule>
  </conditionalFormatting>
  <conditionalFormatting sqref="K14:K44">
    <cfRule type="expression" priority="11" dxfId="0" stopIfTrue="1">
      <formula>OR(WEEKDAY(B14)=7,WEEKDAY(B14)=1)</formula>
    </cfRule>
  </conditionalFormatting>
  <conditionalFormatting sqref="L14:M44">
    <cfRule type="expression" priority="12" dxfId="0" stopIfTrue="1">
      <formula>OR(WEEKDAY(B14)=7,WEEKDAY(B14)=1)</formula>
    </cfRule>
  </conditionalFormatting>
  <conditionalFormatting sqref="E14:E44">
    <cfRule type="expression" priority="3" dxfId="2" stopIfTrue="1">
      <formula>OR(WEEKDAY(B14)=7,WEEKDAY(B14)=1)</formula>
    </cfRule>
  </conditionalFormatting>
  <conditionalFormatting sqref="F14:F44">
    <cfRule type="expression" priority="2" dxfId="2" stopIfTrue="1">
      <formula>OR(WEEKDAY(B14)=7,WEEKDAY(B14)=1)</formula>
    </cfRule>
  </conditionalFormatting>
  <conditionalFormatting sqref="U44">
    <cfRule type="expression" priority="144" dxfId="0" stopIfTrue="1">
      <formula>OR(WEEKDAY(C44)=7,WEEKDAY(C44)=1)</formula>
    </cfRule>
  </conditionalFormatting>
  <conditionalFormatting sqref="T44">
    <cfRule type="expression" priority="146" dxfId="0" stopIfTrue="1">
      <formula>OR(WEEKDAY(C44)=7,WEEKDAY(C44)=1)</formula>
    </cfRule>
  </conditionalFormatting>
  <conditionalFormatting sqref="S44">
    <cfRule type="expression" priority="148" dxfId="0" stopIfTrue="1">
      <formula>OR(WEEKDAY(C44)=7,WEEKDAY(C44)=1)</formula>
    </cfRule>
  </conditionalFormatting>
  <conditionalFormatting sqref="R44">
    <cfRule type="expression" priority="150" dxfId="0" stopIfTrue="1">
      <formula>OR(WEEKDAY(C44)=7,WEEKDAY(C44)=1)</formula>
    </cfRule>
  </conditionalFormatting>
  <conditionalFormatting sqref="Q44">
    <cfRule type="expression" priority="152" dxfId="0" stopIfTrue="1">
      <formula>OR(WEEKDAY(C44)=7,WEEKDAY(C44)=1)</formula>
    </cfRule>
  </conditionalFormatting>
  <conditionalFormatting sqref="P44">
    <cfRule type="expression" priority="154" dxfId="0" stopIfTrue="1">
      <formula>OR(WEEKDAY(C44)=7,WEEKDAY(C44)=1)</formula>
    </cfRule>
  </conditionalFormatting>
  <conditionalFormatting sqref="O44">
    <cfRule type="expression" priority="156" dxfId="0" stopIfTrue="1">
      <formula>OR(WEEKDAY(C44)=7,WEEKDAY(C44)=1)</formula>
    </cfRule>
  </conditionalFormatting>
  <conditionalFormatting sqref="N14:N44">
    <cfRule type="expression" priority="158" dxfId="0" stopIfTrue="1">
      <formula>OR(WEEKDAY(C14)=7,WEEKDAY(C14)=1)</formula>
    </cfRule>
  </conditionalFormatting>
  <conditionalFormatting sqref="O14:U43">
    <cfRule type="expression" priority="1" dxfId="0" stopIfTrue="1">
      <formula>OR(WEEKDAY(D14)=7,WEEKDAY(D14)=1)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Tober</dc:creator>
  <cp:keywords/>
  <dc:description/>
  <cp:lastModifiedBy>Jessica Polt</cp:lastModifiedBy>
  <cp:lastPrinted>2010-02-12T11:51:55Z</cp:lastPrinted>
  <dcterms:created xsi:type="dcterms:W3CDTF">2007-03-28T08:37:50Z</dcterms:created>
  <dcterms:modified xsi:type="dcterms:W3CDTF">2012-05-22T06:01:22Z</dcterms:modified>
  <cp:category/>
  <cp:version/>
  <cp:contentType/>
  <cp:contentStatus/>
</cp:coreProperties>
</file>